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7"/>
  </bookViews>
  <sheets>
    <sheet name="ИЮЛЬ" sheetId="2" r:id="rId1"/>
    <sheet name="АВГУСТ" sheetId="3" r:id="rId2"/>
    <sheet name="СЕНТЯБРЬ" sheetId="4" r:id="rId3"/>
    <sheet name="3 КВАРТАЛ" sheetId="7" r:id="rId4"/>
    <sheet name="ОКТЯБРЬ " sheetId="5" r:id="rId5"/>
    <sheet name="НОЯБРЬ" sheetId="6" r:id="rId6"/>
    <sheet name="ДЕКАБРЬ" sheetId="11" r:id="rId7"/>
    <sheet name="4 КВАРТАЛ" sheetId="10" r:id="rId8"/>
  </sheets>
  <calcPr calcId="145621" refMode="R1C1"/>
</workbook>
</file>

<file path=xl/calcChain.xml><?xml version="1.0" encoding="utf-8"?>
<calcChain xmlns="http://schemas.openxmlformats.org/spreadsheetml/2006/main">
  <c r="N42" i="10" l="1"/>
  <c r="N41" i="10"/>
  <c r="N24" i="10"/>
  <c r="L42" i="10"/>
  <c r="L41" i="10"/>
  <c r="L24" i="10"/>
  <c r="R23" i="11" l="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P41" i="11" l="1"/>
  <c r="O41" i="11"/>
  <c r="L41" i="11"/>
  <c r="K41" i="11"/>
  <c r="H41" i="11"/>
  <c r="G41" i="11"/>
  <c r="M40" i="11"/>
  <c r="J40" i="11"/>
  <c r="Q40" i="11" s="1"/>
  <c r="R40" i="11" s="1"/>
  <c r="I40" i="11"/>
  <c r="M39" i="11"/>
  <c r="J39" i="11"/>
  <c r="I39" i="11"/>
  <c r="Q39" i="11" s="1"/>
  <c r="R39" i="11" s="1"/>
  <c r="M38" i="11"/>
  <c r="I38" i="11"/>
  <c r="Q38" i="11" s="1"/>
  <c r="R38" i="11" s="1"/>
  <c r="J37" i="11"/>
  <c r="I37" i="11"/>
  <c r="Q37" i="11" s="1"/>
  <c r="R37" i="11" s="1"/>
  <c r="M36" i="11"/>
  <c r="J36" i="11"/>
  <c r="Q36" i="11" s="1"/>
  <c r="R36" i="11" s="1"/>
  <c r="I36" i="11"/>
  <c r="M35" i="11"/>
  <c r="J35" i="11"/>
  <c r="Q35" i="11" s="1"/>
  <c r="R35" i="11" s="1"/>
  <c r="M34" i="11"/>
  <c r="J34" i="11"/>
  <c r="I34" i="11"/>
  <c r="Q34" i="11" s="1"/>
  <c r="R34" i="11" s="1"/>
  <c r="M33" i="11"/>
  <c r="J33" i="11"/>
  <c r="Q33" i="11" s="1"/>
  <c r="R33" i="11" s="1"/>
  <c r="I33" i="11"/>
  <c r="M32" i="11"/>
  <c r="J32" i="11"/>
  <c r="I32" i="11"/>
  <c r="Q32" i="11" s="1"/>
  <c r="R32" i="11" s="1"/>
  <c r="M31" i="11"/>
  <c r="J31" i="11"/>
  <c r="Q31" i="11" s="1"/>
  <c r="R31" i="11" s="1"/>
  <c r="I31" i="11"/>
  <c r="M30" i="11"/>
  <c r="J30" i="11"/>
  <c r="I30" i="11"/>
  <c r="Q30" i="11" s="1"/>
  <c r="R30" i="11" s="1"/>
  <c r="M29" i="11"/>
  <c r="J29" i="11"/>
  <c r="Q29" i="11" s="1"/>
  <c r="R29" i="11" s="1"/>
  <c r="I29" i="11"/>
  <c r="M28" i="11"/>
  <c r="J28" i="11"/>
  <c r="I28" i="11"/>
  <c r="Q28" i="11" s="1"/>
  <c r="R28" i="11" s="1"/>
  <c r="M27" i="11"/>
  <c r="M41" i="11" s="1"/>
  <c r="J27" i="11"/>
  <c r="Q27" i="11" s="1"/>
  <c r="R27" i="11" s="1"/>
  <c r="I27" i="11"/>
  <c r="J26" i="11"/>
  <c r="J41" i="11" s="1"/>
  <c r="I26" i="11"/>
  <c r="Q26" i="11" s="1"/>
  <c r="P24" i="11"/>
  <c r="P42" i="11" s="1"/>
  <c r="O24" i="11"/>
  <c r="O42" i="11" s="1"/>
  <c r="L24" i="11"/>
  <c r="L42" i="11" s="1"/>
  <c r="K24" i="11"/>
  <c r="K42" i="11" s="1"/>
  <c r="H24" i="11"/>
  <c r="H42" i="11" s="1"/>
  <c r="G24" i="11"/>
  <c r="G42" i="11" s="1"/>
  <c r="M23" i="11"/>
  <c r="J23" i="11"/>
  <c r="Q23" i="11" s="1"/>
  <c r="I23" i="11"/>
  <c r="M22" i="11"/>
  <c r="J22" i="11"/>
  <c r="I22" i="11"/>
  <c r="Q22" i="11" s="1"/>
  <c r="M21" i="11"/>
  <c r="J21" i="11"/>
  <c r="Q21" i="11" s="1"/>
  <c r="I21" i="11"/>
  <c r="M20" i="11"/>
  <c r="J20" i="11"/>
  <c r="I20" i="11"/>
  <c r="Q20" i="11" s="1"/>
  <c r="M19" i="11"/>
  <c r="J19" i="11"/>
  <c r="Q19" i="11" s="1"/>
  <c r="I19" i="11"/>
  <c r="M18" i="11"/>
  <c r="J18" i="11"/>
  <c r="I18" i="11"/>
  <c r="Q18" i="11" s="1"/>
  <c r="M17" i="11"/>
  <c r="J17" i="11"/>
  <c r="Q17" i="11" s="1"/>
  <c r="I17" i="11"/>
  <c r="M16" i="11"/>
  <c r="J16" i="11"/>
  <c r="I16" i="11"/>
  <c r="Q16" i="11" s="1"/>
  <c r="M15" i="11"/>
  <c r="J15" i="11"/>
  <c r="Q15" i="11" s="1"/>
  <c r="I15" i="11"/>
  <c r="M14" i="11"/>
  <c r="J14" i="11"/>
  <c r="I14" i="11"/>
  <c r="Q14" i="11" s="1"/>
  <c r="M13" i="11"/>
  <c r="J13" i="11"/>
  <c r="Q13" i="11" s="1"/>
  <c r="I13" i="11"/>
  <c r="J12" i="11"/>
  <c r="I12" i="11"/>
  <c r="Q12" i="11" s="1"/>
  <c r="J11" i="11"/>
  <c r="I11" i="11"/>
  <c r="Q11" i="11" s="1"/>
  <c r="M10" i="11"/>
  <c r="J10" i="11"/>
  <c r="I10" i="11"/>
  <c r="Q10" i="11" s="1"/>
  <c r="M9" i="11"/>
  <c r="M24" i="11" s="1"/>
  <c r="M42" i="11" s="1"/>
  <c r="J9" i="11"/>
  <c r="J24" i="11" s="1"/>
  <c r="J42" i="11" s="1"/>
  <c r="I9" i="11"/>
  <c r="I24" i="11" s="1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M40" i="6"/>
  <c r="M39" i="6"/>
  <c r="M38" i="6"/>
  <c r="M36" i="6"/>
  <c r="M35" i="6"/>
  <c r="M34" i="6"/>
  <c r="M33" i="6"/>
  <c r="M32" i="6"/>
  <c r="M31" i="6"/>
  <c r="M30" i="6"/>
  <c r="M29" i="6"/>
  <c r="M28" i="6"/>
  <c r="M27" i="6"/>
  <c r="M23" i="6"/>
  <c r="M22" i="6"/>
  <c r="M21" i="6"/>
  <c r="M20" i="6"/>
  <c r="M19" i="6"/>
  <c r="M18" i="6"/>
  <c r="M17" i="6"/>
  <c r="M16" i="6"/>
  <c r="M15" i="6"/>
  <c r="M14" i="6"/>
  <c r="M13" i="6"/>
  <c r="M10" i="6"/>
  <c r="M9" i="6"/>
  <c r="P9" i="6"/>
  <c r="Q41" i="11" l="1"/>
  <c r="R26" i="11"/>
  <c r="R41" i="11" s="1"/>
  <c r="Q9" i="11"/>
  <c r="I41" i="11"/>
  <c r="I42" i="11" s="1"/>
  <c r="G41" i="6"/>
  <c r="G24" i="6"/>
  <c r="G42" i="6" s="1"/>
  <c r="H41" i="6"/>
  <c r="H24" i="6"/>
  <c r="H42" i="6" s="1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K24" i="6"/>
  <c r="L24" i="6"/>
  <c r="M24" i="6"/>
  <c r="N24" i="6"/>
  <c r="O24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I34" i="6"/>
  <c r="J34" i="6"/>
  <c r="J35" i="6"/>
  <c r="I36" i="6"/>
  <c r="J36" i="6"/>
  <c r="I37" i="6"/>
  <c r="J37" i="6"/>
  <c r="I38" i="6"/>
  <c r="I39" i="6"/>
  <c r="J39" i="6"/>
  <c r="I40" i="6"/>
  <c r="J40" i="6"/>
  <c r="K41" i="6"/>
  <c r="L41" i="6"/>
  <c r="M41" i="6"/>
  <c r="N41" i="6"/>
  <c r="O41" i="6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M42" i="5"/>
  <c r="M41" i="5"/>
  <c r="M24" i="5"/>
  <c r="H24" i="5"/>
  <c r="H42" i="5" s="1"/>
  <c r="H41" i="5"/>
  <c r="G24" i="5"/>
  <c r="G42" i="5" s="1"/>
  <c r="G41" i="5"/>
  <c r="Q24" i="11" l="1"/>
  <c r="Q42" i="11" s="1"/>
  <c r="R24" i="11"/>
  <c r="R42" i="11" s="1"/>
  <c r="N42" i="6"/>
  <c r="L42" i="6"/>
  <c r="I41" i="6"/>
  <c r="O42" i="6"/>
  <c r="M42" i="6"/>
  <c r="I24" i="6"/>
  <c r="J24" i="6"/>
  <c r="J41" i="6"/>
  <c r="K42" i="6"/>
  <c r="J24" i="5"/>
  <c r="K24" i="5"/>
  <c r="N24" i="5"/>
  <c r="J41" i="5"/>
  <c r="K41" i="5"/>
  <c r="N41" i="5"/>
  <c r="I42" i="6" l="1"/>
  <c r="J42" i="6"/>
  <c r="I24" i="5"/>
  <c r="I41" i="5"/>
  <c r="E41" i="10"/>
  <c r="E42" i="10" s="1"/>
  <c r="P40" i="10"/>
  <c r="O40" i="10"/>
  <c r="M40" i="10"/>
  <c r="K40" i="10"/>
  <c r="Q40" i="10" s="1"/>
  <c r="P39" i="10"/>
  <c r="O39" i="10"/>
  <c r="M39" i="10"/>
  <c r="K39" i="10"/>
  <c r="P38" i="10"/>
  <c r="O38" i="10"/>
  <c r="M38" i="10"/>
  <c r="K38" i="10"/>
  <c r="Q38" i="10"/>
  <c r="P37" i="10"/>
  <c r="O37" i="10"/>
  <c r="M37" i="10"/>
  <c r="Q37" i="10" s="1"/>
  <c r="R37" i="10" s="1"/>
  <c r="O36" i="10"/>
  <c r="M36" i="10"/>
  <c r="K36" i="10"/>
  <c r="Q36" i="10"/>
  <c r="O35" i="10"/>
  <c r="M35" i="10"/>
  <c r="Q35" i="10" s="1"/>
  <c r="R35" i="10" s="1"/>
  <c r="O34" i="10"/>
  <c r="M34" i="10"/>
  <c r="Q34" i="10" s="1"/>
  <c r="P33" i="10"/>
  <c r="O33" i="10"/>
  <c r="M33" i="10"/>
  <c r="K33" i="10"/>
  <c r="O32" i="10"/>
  <c r="M32" i="10"/>
  <c r="K32" i="10"/>
  <c r="Q32" i="10"/>
  <c r="P31" i="10"/>
  <c r="O31" i="10"/>
  <c r="M31" i="10"/>
  <c r="K31" i="10"/>
  <c r="Q31" i="10"/>
  <c r="R31" i="10"/>
  <c r="P30" i="10"/>
  <c r="O30" i="10"/>
  <c r="M30" i="10"/>
  <c r="K30" i="10"/>
  <c r="Q30" i="10" s="1"/>
  <c r="P29" i="10"/>
  <c r="O29" i="10"/>
  <c r="M29" i="10"/>
  <c r="K29" i="10"/>
  <c r="P28" i="10"/>
  <c r="O28" i="10"/>
  <c r="M28" i="10"/>
  <c r="K28" i="10"/>
  <c r="Q28" i="10" s="1"/>
  <c r="P27" i="10"/>
  <c r="O27" i="10"/>
  <c r="M27" i="10"/>
  <c r="K27" i="10"/>
  <c r="Q27" i="10" s="1"/>
  <c r="R27" i="10" s="1"/>
  <c r="P26" i="10"/>
  <c r="O26" i="10"/>
  <c r="O41" i="10" s="1"/>
  <c r="M26" i="10"/>
  <c r="K26" i="10"/>
  <c r="K41" i="10" s="1"/>
  <c r="J41" i="10"/>
  <c r="I41" i="10"/>
  <c r="H41" i="10"/>
  <c r="G41" i="10"/>
  <c r="F41" i="10"/>
  <c r="E24" i="10"/>
  <c r="O23" i="10"/>
  <c r="M23" i="10"/>
  <c r="K23" i="10"/>
  <c r="Q23" i="10" s="1"/>
  <c r="R23" i="10" s="1"/>
  <c r="O22" i="10"/>
  <c r="M22" i="10"/>
  <c r="K22" i="10"/>
  <c r="O21" i="10"/>
  <c r="M21" i="10"/>
  <c r="Q21" i="10"/>
  <c r="R21" i="10"/>
  <c r="P20" i="10"/>
  <c r="O20" i="10"/>
  <c r="M20" i="10"/>
  <c r="K20" i="10"/>
  <c r="Q20" i="10" s="1"/>
  <c r="R20" i="10" s="1"/>
  <c r="O19" i="10"/>
  <c r="M19" i="10"/>
  <c r="K19" i="10"/>
  <c r="Q19" i="10"/>
  <c r="R19" i="10"/>
  <c r="P18" i="10"/>
  <c r="O18" i="10"/>
  <c r="M18" i="10"/>
  <c r="Q18" i="10"/>
  <c r="R18" i="10" s="1"/>
  <c r="P17" i="10"/>
  <c r="O17" i="10"/>
  <c r="M17" i="10"/>
  <c r="K17" i="10"/>
  <c r="Q17" i="10"/>
  <c r="R17" i="10"/>
  <c r="O16" i="10"/>
  <c r="M16" i="10"/>
  <c r="K16" i="10"/>
  <c r="Q16" i="10" s="1"/>
  <c r="P15" i="10"/>
  <c r="O15" i="10"/>
  <c r="M15" i="10"/>
  <c r="K15" i="10"/>
  <c r="P14" i="10"/>
  <c r="O14" i="10"/>
  <c r="M14" i="10"/>
  <c r="K14" i="10"/>
  <c r="Q14" i="10" s="1"/>
  <c r="O13" i="10"/>
  <c r="M13" i="10"/>
  <c r="K13" i="10"/>
  <c r="P12" i="10"/>
  <c r="O12" i="10"/>
  <c r="M12" i="10"/>
  <c r="K12" i="10"/>
  <c r="Q12" i="10" s="1"/>
  <c r="P11" i="10"/>
  <c r="O11" i="10"/>
  <c r="M11" i="10"/>
  <c r="K11" i="10"/>
  <c r="O10" i="10"/>
  <c r="M10" i="10"/>
  <c r="K10" i="10"/>
  <c r="Q10" i="10" s="1"/>
  <c r="Q9" i="10"/>
  <c r="P9" i="10"/>
  <c r="P24" i="10" s="1"/>
  <c r="O9" i="10"/>
  <c r="M9" i="10"/>
  <c r="M24" i="10" s="1"/>
  <c r="K9" i="10"/>
  <c r="J24" i="10"/>
  <c r="H24" i="10"/>
  <c r="H42" i="10" s="1"/>
  <c r="F24" i="10"/>
  <c r="Q29" i="10" l="1"/>
  <c r="R29" i="10" s="1"/>
  <c r="Q39" i="10"/>
  <c r="R39" i="10" s="1"/>
  <c r="Q11" i="10"/>
  <c r="R11" i="10" s="1"/>
  <c r="Q13" i="10"/>
  <c r="R13" i="10" s="1"/>
  <c r="Q15" i="10"/>
  <c r="R15" i="10" s="1"/>
  <c r="Q22" i="10"/>
  <c r="R22" i="10" s="1"/>
  <c r="Q33" i="10"/>
  <c r="R33" i="10" s="1"/>
  <c r="M41" i="10"/>
  <c r="P41" i="10"/>
  <c r="P42" i="10" s="1"/>
  <c r="M42" i="10"/>
  <c r="J42" i="10"/>
  <c r="F42" i="10"/>
  <c r="R9" i="10"/>
  <c r="G24" i="10"/>
  <c r="G42" i="10" s="1"/>
  <c r="I24" i="10"/>
  <c r="I42" i="10" s="1"/>
  <c r="K24" i="10"/>
  <c r="K42" i="10" s="1"/>
  <c r="O24" i="10"/>
  <c r="O42" i="10" s="1"/>
  <c r="Q24" i="10"/>
  <c r="R10" i="10"/>
  <c r="R12" i="10"/>
  <c r="R14" i="10"/>
  <c r="R16" i="10"/>
  <c r="R28" i="10"/>
  <c r="R30" i="10"/>
  <c r="R32" i="10"/>
  <c r="R34" i="10"/>
  <c r="R36" i="10"/>
  <c r="R38" i="10"/>
  <c r="R40" i="10"/>
  <c r="Q26" i="10"/>
  <c r="Q41" i="10" s="1"/>
  <c r="K41" i="2"/>
  <c r="O9" i="7"/>
  <c r="L9" i="7"/>
  <c r="R26" i="10" l="1"/>
  <c r="R41" i="10" s="1"/>
  <c r="R24" i="10"/>
  <c r="Q42" i="10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41" i="7" s="1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3" i="3"/>
  <c r="N22" i="3"/>
  <c r="O22" i="3" s="1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H22" i="7"/>
  <c r="J37" i="2"/>
  <c r="K37" i="2" s="1"/>
  <c r="J8" i="2"/>
  <c r="K8" i="2" s="1"/>
  <c r="E41" i="7"/>
  <c r="E24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41" i="7" s="1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G41" i="4"/>
  <c r="F41" i="4"/>
  <c r="G24" i="4"/>
  <c r="G42" i="4" s="1"/>
  <c r="F24" i="4"/>
  <c r="F42" i="4" s="1"/>
  <c r="G41" i="3"/>
  <c r="F41" i="3"/>
  <c r="G24" i="3"/>
  <c r="G42" i="3" s="1"/>
  <c r="F24" i="3"/>
  <c r="F42" i="3" s="1"/>
  <c r="J39" i="2"/>
  <c r="K39" i="2" s="1"/>
  <c r="J38" i="2"/>
  <c r="K38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E40" i="2"/>
  <c r="D40" i="2"/>
  <c r="E23" i="2"/>
  <c r="E41" i="2" s="1"/>
  <c r="D23" i="2"/>
  <c r="D41" i="2" s="1"/>
  <c r="R42" i="10" l="1"/>
  <c r="F24" i="7"/>
  <c r="G24" i="7"/>
  <c r="G41" i="7"/>
  <c r="G42" i="7" s="1"/>
  <c r="E42" i="7"/>
  <c r="M24" i="7"/>
  <c r="M42" i="7" s="1"/>
  <c r="N41" i="7"/>
  <c r="N24" i="7"/>
  <c r="L24" i="7"/>
  <c r="J24" i="7"/>
  <c r="I24" i="7"/>
  <c r="K41" i="7"/>
  <c r="O22" i="7"/>
  <c r="P22" i="7" s="1"/>
  <c r="L41" i="7"/>
  <c r="I41" i="7"/>
  <c r="I42" i="7" s="1"/>
  <c r="J41" i="7"/>
  <c r="J42" i="7" s="1"/>
  <c r="K24" i="7"/>
  <c r="F42" i="7"/>
  <c r="N42" i="7" l="1"/>
  <c r="K42" i="7"/>
  <c r="L42" i="7"/>
  <c r="J42" i="5"/>
  <c r="L41" i="4"/>
  <c r="L24" i="4"/>
  <c r="I21" i="3"/>
  <c r="I20" i="3"/>
  <c r="I19" i="3"/>
  <c r="I18" i="3"/>
  <c r="I23" i="3"/>
  <c r="I17" i="3"/>
  <c r="I16" i="3"/>
  <c r="I15" i="3"/>
  <c r="I14" i="3"/>
  <c r="I13" i="3"/>
  <c r="I12" i="3"/>
  <c r="I11" i="3"/>
  <c r="I10" i="3"/>
  <c r="I9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L41" i="3"/>
  <c r="L24" i="3"/>
  <c r="H23" i="2"/>
  <c r="I39" i="2"/>
  <c r="I38" i="2"/>
  <c r="I36" i="2"/>
  <c r="I35" i="2"/>
  <c r="I34" i="2"/>
  <c r="I33" i="2"/>
  <c r="I32" i="2"/>
  <c r="I31" i="2"/>
  <c r="I30" i="2"/>
  <c r="I29" i="2"/>
  <c r="I28" i="2"/>
  <c r="I27" i="2"/>
  <c r="I26" i="2"/>
  <c r="I25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27" i="7" l="1"/>
  <c r="O27" i="7" s="1"/>
  <c r="P27" i="7" s="1"/>
  <c r="O27" i="3"/>
  <c r="H29" i="7"/>
  <c r="O29" i="7" s="1"/>
  <c r="P29" i="7" s="1"/>
  <c r="O29" i="3"/>
  <c r="H31" i="7"/>
  <c r="O31" i="7" s="1"/>
  <c r="P31" i="7" s="1"/>
  <c r="O31" i="3"/>
  <c r="H33" i="7"/>
  <c r="O33" i="7" s="1"/>
  <c r="P33" i="7" s="1"/>
  <c r="O33" i="3"/>
  <c r="H35" i="7"/>
  <c r="O35" i="7" s="1"/>
  <c r="P35" i="7" s="1"/>
  <c r="O35" i="3"/>
  <c r="H37" i="7"/>
  <c r="O37" i="7" s="1"/>
  <c r="P37" i="7" s="1"/>
  <c r="O37" i="3"/>
  <c r="H39" i="7"/>
  <c r="O39" i="7" s="1"/>
  <c r="P39" i="7" s="1"/>
  <c r="O39" i="3"/>
  <c r="H9" i="7"/>
  <c r="P9" i="7" s="1"/>
  <c r="O9" i="3"/>
  <c r="H11" i="7"/>
  <c r="O11" i="7" s="1"/>
  <c r="P11" i="7" s="1"/>
  <c r="O11" i="3"/>
  <c r="H13" i="7"/>
  <c r="O13" i="7" s="1"/>
  <c r="P13" i="7" s="1"/>
  <c r="O13" i="3"/>
  <c r="H15" i="7"/>
  <c r="O15" i="7" s="1"/>
  <c r="P15" i="7" s="1"/>
  <c r="O15" i="3"/>
  <c r="H17" i="7"/>
  <c r="O17" i="7" s="1"/>
  <c r="P17" i="7" s="1"/>
  <c r="O17" i="3"/>
  <c r="H19" i="7"/>
  <c r="O19" i="7" s="1"/>
  <c r="P19" i="7" s="1"/>
  <c r="O19" i="3"/>
  <c r="H21" i="7"/>
  <c r="O21" i="7" s="1"/>
  <c r="P21" i="7" s="1"/>
  <c r="O21" i="3"/>
  <c r="H26" i="7"/>
  <c r="O26" i="7" s="1"/>
  <c r="P26" i="7" s="1"/>
  <c r="O26" i="3"/>
  <c r="H28" i="7"/>
  <c r="O28" i="7" s="1"/>
  <c r="P28" i="7" s="1"/>
  <c r="O28" i="3"/>
  <c r="H30" i="7"/>
  <c r="O30" i="7" s="1"/>
  <c r="P30" i="7" s="1"/>
  <c r="O30" i="3"/>
  <c r="H32" i="7"/>
  <c r="O32" i="7" s="1"/>
  <c r="P32" i="7" s="1"/>
  <c r="O32" i="3"/>
  <c r="H34" i="7"/>
  <c r="O34" i="7" s="1"/>
  <c r="P34" i="7" s="1"/>
  <c r="O34" i="3"/>
  <c r="H36" i="7"/>
  <c r="O36" i="7" s="1"/>
  <c r="P36" i="7" s="1"/>
  <c r="O36" i="3"/>
  <c r="H38" i="7"/>
  <c r="O38" i="7" s="1"/>
  <c r="P38" i="7" s="1"/>
  <c r="O38" i="3"/>
  <c r="H40" i="7"/>
  <c r="O40" i="7" s="1"/>
  <c r="P40" i="7" s="1"/>
  <c r="O40" i="3"/>
  <c r="H10" i="7"/>
  <c r="O10" i="7" s="1"/>
  <c r="P10" i="7" s="1"/>
  <c r="O10" i="3"/>
  <c r="H12" i="7"/>
  <c r="O12" i="7" s="1"/>
  <c r="P12" i="7" s="1"/>
  <c r="O12" i="3"/>
  <c r="H14" i="7"/>
  <c r="O14" i="7" s="1"/>
  <c r="P14" i="7" s="1"/>
  <c r="O14" i="3"/>
  <c r="H16" i="7"/>
  <c r="O16" i="7" s="1"/>
  <c r="P16" i="7" s="1"/>
  <c r="O16" i="3"/>
  <c r="H18" i="7"/>
  <c r="O18" i="7" s="1"/>
  <c r="P18" i="7" s="1"/>
  <c r="O18" i="3"/>
  <c r="H20" i="7"/>
  <c r="O20" i="7" s="1"/>
  <c r="P20" i="7" s="1"/>
  <c r="O20" i="3"/>
  <c r="H23" i="7"/>
  <c r="O23" i="7" s="1"/>
  <c r="P23" i="7" s="1"/>
  <c r="O23" i="3"/>
  <c r="L42" i="4"/>
  <c r="L42" i="3"/>
  <c r="F40" i="2"/>
  <c r="F23" i="2"/>
  <c r="P24" i="7" l="1"/>
  <c r="P41" i="7"/>
  <c r="H41" i="7"/>
  <c r="H24" i="7"/>
  <c r="Q41" i="6"/>
  <c r="P41" i="6"/>
  <c r="P24" i="6"/>
  <c r="Q24" i="6"/>
  <c r="F41" i="2"/>
  <c r="P42" i="7" l="1"/>
  <c r="H42" i="7"/>
  <c r="O24" i="7"/>
  <c r="O41" i="7"/>
  <c r="P42" i="6"/>
  <c r="Q42" i="6"/>
  <c r="O42" i="7" l="1"/>
  <c r="I41" i="4" l="1"/>
  <c r="G23" i="2"/>
  <c r="G40" i="2"/>
  <c r="G41" i="2" l="1"/>
  <c r="K41" i="4"/>
  <c r="K24" i="4"/>
  <c r="K42" i="4" l="1"/>
  <c r="K42" i="5"/>
  <c r="I24" i="4"/>
  <c r="I42" i="4" s="1"/>
  <c r="I42" i="5" l="1"/>
  <c r="N42" i="5"/>
  <c r="N41" i="4"/>
  <c r="N24" i="4"/>
  <c r="O24" i="5"/>
  <c r="O41" i="5"/>
  <c r="P24" i="5" l="1"/>
  <c r="N42" i="4"/>
  <c r="O42" i="5"/>
  <c r="P41" i="5" l="1"/>
  <c r="P42" i="5" s="1"/>
  <c r="M41" i="3"/>
  <c r="M24" i="3"/>
  <c r="K24" i="3"/>
  <c r="M41" i="4"/>
  <c r="J41" i="4"/>
  <c r="H41" i="4"/>
  <c r="M24" i="4"/>
  <c r="J24" i="4"/>
  <c r="H24" i="4"/>
  <c r="K41" i="3"/>
  <c r="J41" i="3"/>
  <c r="J24" i="3"/>
  <c r="M42" i="4" l="1"/>
  <c r="H41" i="3"/>
  <c r="M42" i="3"/>
  <c r="H42" i="4"/>
  <c r="I24" i="3"/>
  <c r="J42" i="3"/>
  <c r="J42" i="4"/>
  <c r="I41" i="3"/>
  <c r="J40" i="2"/>
  <c r="J23" i="2"/>
  <c r="K42" i="3"/>
  <c r="H24" i="3"/>
  <c r="I42" i="3" l="1"/>
  <c r="H42" i="3"/>
  <c r="O24" i="4"/>
  <c r="O41" i="4"/>
  <c r="O41" i="3"/>
  <c r="N41" i="3"/>
  <c r="N24" i="3"/>
  <c r="J41" i="2"/>
  <c r="I40" i="2"/>
  <c r="I23" i="2"/>
  <c r="H40" i="2"/>
  <c r="N42" i="3" l="1"/>
  <c r="O44" i="3" s="1"/>
  <c r="O24" i="3"/>
  <c r="O42" i="3" s="1"/>
  <c r="O42" i="4"/>
  <c r="I41" i="2"/>
  <c r="H41" i="2"/>
  <c r="K40" i="2" l="1"/>
  <c r="K23" i="2"/>
</calcChain>
</file>

<file path=xl/sharedStrings.xml><?xml version="1.0" encoding="utf-8"?>
<sst xmlns="http://schemas.openxmlformats.org/spreadsheetml/2006/main" count="147" uniqueCount="39">
  <si>
    <t>№ дома</t>
  </si>
  <si>
    <t>Общ. площадь</t>
  </si>
  <si>
    <t>ВДГО</t>
  </si>
  <si>
    <t>ЗАТРАТЫ</t>
  </si>
  <si>
    <t>ИТОГО ОПЛАЧЕНО</t>
  </si>
  <si>
    <t>ИЮЛЬ 2015Г.</t>
  </si>
  <si>
    <t>МАТЕРИАЛЫ</t>
  </si>
  <si>
    <t>ПОДРЯДЧИКИ</t>
  </si>
  <si>
    <t>ОБЩИЕ РАБОТЫ</t>
  </si>
  <si>
    <t>ОПРЕССОВКА</t>
  </si>
  <si>
    <t>ШВЫ</t>
  </si>
  <si>
    <t>ИТОГО ЗАТРАТ</t>
  </si>
  <si>
    <t>ИНСТРУМЕНТ</t>
  </si>
  <si>
    <t>АВГУСТ 2015 (по оплате)</t>
  </si>
  <si>
    <t>СЕНТЯБРЬ 2015 (по оплате)</t>
  </si>
  <si>
    <t>НАЧИСЛЕНО</t>
  </si>
  <si>
    <t xml:space="preserve"> ОПЛАЧЕНО</t>
  </si>
  <si>
    <t>ОПЛАЧЕНО</t>
  </si>
  <si>
    <t>ДОЛГ НА КОНЕЦ МЕСЯЦА</t>
  </si>
  <si>
    <t>ДОЛГ НА НАЧАЛО МЕСЯЦА</t>
  </si>
  <si>
    <t>УБОРКА СНЕГА С КРОВЛИ</t>
  </si>
  <si>
    <t>ПОКОС ТРАВЫ</t>
  </si>
  <si>
    <t>ГЕРОЯ РОССИИ МОЛОДОВА</t>
  </si>
  <si>
    <t>БУРДЕНЮКА</t>
  </si>
  <si>
    <t>ОТЧЕТ ОБ ИСПОЛНЕНИИ ДОГОВОРА УПРАВЛЕНИЯ ОБЩИМ ИМУЩЕСТВОМ МКД ЗА 3 КВАРТАЛ 2015Г.</t>
  </si>
  <si>
    <t>ЗАДОЛЖЕННОСТЬ ПО ОПЛАТЕ НА 01.07.2015Г.</t>
  </si>
  <si>
    <t>ЗАДОЛЖЕННОСТЬ ПО ОПЛАТЕ НА 30.09.2015Г.</t>
  </si>
  <si>
    <t>ДИРЕКТОР ООО "УК "ГОРОДОК ЧВВАКУШ"                                                                                    КУЗЬМИН Б.В.</t>
  </si>
  <si>
    <t>ЗАДОЛЖЕННОСТЬ ПО ОПЛАТЕ НА 01.10.2015Г.</t>
  </si>
  <si>
    <t>ОТЧЕТ ОБ ИСПОЛНЕНИИ ДОГОВОРА УПРАВЛЕНИЯ ОБЩИМ ИМУЩЕСТВОМ МКД ЗА ОКТЯБРЬ 2015Г.</t>
  </si>
  <si>
    <t>ЗАДОЛЖЕННОСТЬ ПО ОПЛАТЕ НА 31.10.2015Г.</t>
  </si>
  <si>
    <t>ОТЧЕТ ОБ ИСПОЛНЕНИИ ДОГОВОРА УПРАВЛЕНИЯ ОБЩИМ ИМУЩЕСТВОМ МКД ЗА НОЯБРЬ 2015Г.</t>
  </si>
  <si>
    <t>ЗАДОЛЖЕННОСТЬ ПО ОПЛАТЕ НА 01.11.2015Г</t>
  </si>
  <si>
    <t>ЗАДОЛЖЕННОСТЬ ПО ОПЛАТЕ НА 30.11.2015Г.</t>
  </si>
  <si>
    <t>ОТЧЕТ ОБ ИСПОЛНЕНИИ ДОГОВОРА УПРАВЛЕНИЯ ОБЩИМ ИМУЩЕСТВОМ МКД ЗА ДЕКАБРЬ 2015Г.</t>
  </si>
  <si>
    <t>ДЕРАТИЗАЦИЯ</t>
  </si>
  <si>
    <t>ОТЧЕТ ОБ ИСПОЛНЕНИИ ДОГОВОРА УПРАВЛЕНИЯ ОБЩИМ ИМУЩЕСТВОМ МКД ЗА  2015Г.</t>
  </si>
  <si>
    <t>ЗАДОЛЖЕННОСТЬ ПО ОПЛАТЕ НА 31.12.2015Г.</t>
  </si>
  <si>
    <t>УБОРКА СНЕГА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</si>
</sst>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2" fontId="3" fillId="0" borderId="12" xfId="0" applyNumberFormat="1" applyFont="1" applyBorder="1"/>
    <xf numFmtId="2" fontId="3" fillId="0" borderId="14" xfId="0" applyNumberFormat="1" applyFont="1" applyBorder="1"/>
    <xf numFmtId="2" fontId="3" fillId="0" borderId="6" xfId="0" applyNumberFormat="1" applyFont="1" applyBorder="1"/>
    <xf numFmtId="0" fontId="0" fillId="0" borderId="16" xfId="0" applyBorder="1"/>
    <xf numFmtId="2" fontId="3" fillId="0" borderId="18" xfId="0" applyNumberFormat="1" applyFont="1" applyBorder="1"/>
    <xf numFmtId="2" fontId="0" fillId="0" borderId="19" xfId="0" applyNumberFormat="1" applyBorder="1"/>
    <xf numFmtId="2" fontId="0" fillId="0" borderId="17" xfId="0" applyNumberFormat="1" applyBorder="1"/>
    <xf numFmtId="2" fontId="0" fillId="0" borderId="0" xfId="0" applyNumberFormat="1"/>
    <xf numFmtId="2" fontId="3" fillId="0" borderId="25" xfId="0" applyNumberFormat="1" applyFont="1" applyBorder="1"/>
    <xf numFmtId="0" fontId="0" fillId="2" borderId="26" xfId="0" applyFill="1" applyBorder="1"/>
    <xf numFmtId="0" fontId="0" fillId="2" borderId="28" xfId="0" applyFill="1" applyBorder="1"/>
    <xf numFmtId="0" fontId="0" fillId="2" borderId="30" xfId="0" applyFill="1" applyBorder="1"/>
    <xf numFmtId="2" fontId="0" fillId="0" borderId="34" xfId="0" applyNumberFormat="1" applyBorder="1"/>
    <xf numFmtId="2" fontId="0" fillId="0" borderId="25" xfId="0" applyNumberFormat="1" applyBorder="1"/>
    <xf numFmtId="2" fontId="0" fillId="0" borderId="16" xfId="0" applyNumberFormat="1" applyBorder="1"/>
    <xf numFmtId="2" fontId="0" fillId="0" borderId="14" xfId="0" applyNumberFormat="1" applyBorder="1"/>
    <xf numFmtId="2" fontId="0" fillId="0" borderId="12" xfId="0" applyNumberFormat="1" applyBorder="1"/>
    <xf numFmtId="2" fontId="0" fillId="0" borderId="18" xfId="0" applyNumberFormat="1" applyBorder="1"/>
    <xf numFmtId="2" fontId="3" fillId="0" borderId="37" xfId="0" applyNumberFormat="1" applyFont="1" applyBorder="1"/>
    <xf numFmtId="2" fontId="3" fillId="0" borderId="34" xfId="0" applyNumberFormat="1" applyFont="1" applyBorder="1"/>
    <xf numFmtId="2" fontId="0" fillId="0" borderId="20" xfId="0" applyNumberFormat="1" applyBorder="1"/>
    <xf numFmtId="2" fontId="0" fillId="0" borderId="8" xfId="0" applyNumberFormat="1" applyBorder="1"/>
    <xf numFmtId="2" fontId="0" fillId="0" borderId="30" xfId="0" applyNumberFormat="1" applyBorder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39" xfId="0" applyNumberFormat="1" applyFont="1" applyBorder="1"/>
    <xf numFmtId="17" fontId="0" fillId="0" borderId="0" xfId="0" applyNumberFormat="1"/>
    <xf numFmtId="2" fontId="3" fillId="0" borderId="7" xfId="0" applyNumberFormat="1" applyFont="1" applyBorder="1"/>
    <xf numFmtId="2" fontId="0" fillId="0" borderId="43" xfId="0" applyNumberFormat="1" applyBorder="1"/>
    <xf numFmtId="2" fontId="0" fillId="2" borderId="26" xfId="0" applyNumberFormat="1" applyFill="1" applyBorder="1"/>
    <xf numFmtId="2" fontId="0" fillId="2" borderId="8" xfId="0" applyNumberFormat="1" applyFill="1" applyBorder="1"/>
    <xf numFmtId="2" fontId="0" fillId="2" borderId="11" xfId="0" applyNumberFormat="1" applyFill="1" applyBorder="1"/>
    <xf numFmtId="2" fontId="0" fillId="2" borderId="28" xfId="0" applyNumberFormat="1" applyFill="1" applyBorder="1"/>
    <xf numFmtId="2" fontId="0" fillId="2" borderId="29" xfId="0" applyNumberFormat="1" applyFill="1" applyBorder="1"/>
    <xf numFmtId="2" fontId="3" fillId="2" borderId="37" xfId="0" applyNumberFormat="1" applyFont="1" applyFill="1" applyBorder="1"/>
    <xf numFmtId="2" fontId="3" fillId="2" borderId="12" xfId="0" applyNumberFormat="1" applyFont="1" applyFill="1" applyBorder="1"/>
    <xf numFmtId="2" fontId="0" fillId="2" borderId="5" xfId="0" applyNumberFormat="1" applyFill="1" applyBorder="1"/>
    <xf numFmtId="2" fontId="0" fillId="2" borderId="30" xfId="0" applyNumberFormat="1" applyFill="1" applyBorder="1"/>
    <xf numFmtId="0" fontId="0" fillId="2" borderId="16" xfId="0" applyFill="1" applyBorder="1"/>
    <xf numFmtId="2" fontId="0" fillId="2" borderId="25" xfId="0" applyNumberFormat="1" applyFill="1" applyBorder="1"/>
    <xf numFmtId="2" fontId="0" fillId="2" borderId="18" xfId="0" applyNumberFormat="1" applyFill="1" applyBorder="1"/>
    <xf numFmtId="2" fontId="3" fillId="2" borderId="18" xfId="0" applyNumberFormat="1" applyFont="1" applyFill="1" applyBorder="1"/>
    <xf numFmtId="2" fontId="3" fillId="2" borderId="25" xfId="0" applyNumberFormat="1" applyFont="1" applyFill="1" applyBorder="1"/>
    <xf numFmtId="2" fontId="3" fillId="2" borderId="7" xfId="0" applyNumberFormat="1" applyFont="1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3" fillId="2" borderId="39" xfId="0" applyNumberFormat="1" applyFont="1" applyFill="1" applyBorder="1"/>
    <xf numFmtId="2" fontId="0" fillId="2" borderId="37" xfId="0" applyNumberFormat="1" applyFill="1" applyBorder="1"/>
    <xf numFmtId="2" fontId="0" fillId="2" borderId="38" xfId="0" applyNumberFormat="1" applyFill="1" applyBorder="1"/>
    <xf numFmtId="2" fontId="3" fillId="2" borderId="34" xfId="0" applyNumberFormat="1" applyFont="1" applyFill="1" applyBorder="1"/>
    <xf numFmtId="2" fontId="0" fillId="2" borderId="32" xfId="0" applyNumberFormat="1" applyFill="1" applyBorder="1"/>
    <xf numFmtId="2" fontId="0" fillId="2" borderId="4" xfId="0" applyNumberFormat="1" applyFill="1" applyBorder="1"/>
    <xf numFmtId="2" fontId="0" fillId="2" borderId="42" xfId="0" applyNumberFormat="1" applyFill="1" applyBorder="1"/>
    <xf numFmtId="2" fontId="0" fillId="2" borderId="24" xfId="0" applyNumberFormat="1" applyFill="1" applyBorder="1"/>
    <xf numFmtId="2" fontId="3" fillId="2" borderId="40" xfId="0" applyNumberFormat="1" applyFont="1" applyFill="1" applyBorder="1"/>
    <xf numFmtId="2" fontId="0" fillId="2" borderId="36" xfId="0" applyNumberFormat="1" applyFill="1" applyBorder="1"/>
    <xf numFmtId="2" fontId="0" fillId="2" borderId="43" xfId="0" applyNumberFormat="1" applyFill="1" applyBorder="1"/>
    <xf numFmtId="2" fontId="0" fillId="2" borderId="39" xfId="0" applyNumberFormat="1" applyFill="1" applyBorder="1"/>
    <xf numFmtId="2" fontId="0" fillId="0" borderId="6" xfId="0" applyNumberFormat="1" applyBorder="1"/>
    <xf numFmtId="2" fontId="0" fillId="0" borderId="14" xfId="0" applyNumberForma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2" fontId="0" fillId="2" borderId="33" xfId="0" applyNumberFormat="1" applyFill="1" applyBorder="1"/>
    <xf numFmtId="2" fontId="0" fillId="2" borderId="13" xfId="0" applyNumberFormat="1" applyFill="1" applyBorder="1"/>
    <xf numFmtId="2" fontId="3" fillId="2" borderId="1" xfId="0" applyNumberFormat="1" applyFont="1" applyFill="1" applyBorder="1"/>
    <xf numFmtId="2" fontId="3" fillId="2" borderId="22" xfId="0" applyNumberFormat="1" applyFont="1" applyFill="1" applyBorder="1"/>
    <xf numFmtId="2" fontId="3" fillId="0" borderId="0" xfId="0" applyNumberFormat="1" applyFont="1" applyBorder="1"/>
    <xf numFmtId="2" fontId="3" fillId="2" borderId="38" xfId="0" applyNumberFormat="1" applyFont="1" applyFill="1" applyBorder="1"/>
    <xf numFmtId="2" fontId="0" fillId="2" borderId="34" xfId="0" applyNumberFormat="1" applyFill="1" applyBorder="1"/>
    <xf numFmtId="2" fontId="0" fillId="2" borderId="45" xfId="0" applyNumberFormat="1" applyFill="1" applyBorder="1"/>
    <xf numFmtId="2" fontId="0" fillId="2" borderId="31" xfId="0" applyNumberFormat="1" applyFill="1" applyBorder="1"/>
    <xf numFmtId="2" fontId="0" fillId="2" borderId="27" xfId="0" applyNumberFormat="1" applyFill="1" applyBorder="1"/>
    <xf numFmtId="2" fontId="0" fillId="0" borderId="31" xfId="0" applyNumberFormat="1" applyBorder="1"/>
    <xf numFmtId="2" fontId="0" fillId="2" borderId="2" xfId="0" applyNumberFormat="1" applyFill="1" applyBorder="1"/>
    <xf numFmtId="2" fontId="3" fillId="2" borderId="0" xfId="0" applyNumberFormat="1" applyFont="1" applyFill="1" applyBorder="1"/>
    <xf numFmtId="2" fontId="0" fillId="2" borderId="44" xfId="0" applyNumberFormat="1" applyFill="1" applyBorder="1"/>
    <xf numFmtId="2" fontId="0" fillId="0" borderId="45" xfId="0" applyNumberFormat="1" applyBorder="1"/>
    <xf numFmtId="2" fontId="3" fillId="0" borderId="3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2" fontId="0" fillId="0" borderId="33" xfId="0" applyNumberFormat="1" applyBorder="1"/>
    <xf numFmtId="2" fontId="0" fillId="2" borderId="15" xfId="0" applyNumberFormat="1" applyFill="1" applyBorder="1"/>
    <xf numFmtId="2" fontId="3" fillId="0" borderId="8" xfId="0" applyNumberFormat="1" applyFont="1" applyBorder="1" applyAlignment="1">
      <alignment horizontal="center" vertical="center"/>
    </xf>
    <xf numFmtId="2" fontId="0" fillId="2" borderId="10" xfId="0" applyNumberFormat="1" applyFill="1" applyBorder="1"/>
    <xf numFmtId="2" fontId="3" fillId="0" borderId="25" xfId="0" applyNumberFormat="1" applyFont="1" applyBorder="1" applyAlignment="1">
      <alignment horizontal="center" vertical="center"/>
    </xf>
    <xf numFmtId="2" fontId="0" fillId="0" borderId="15" xfId="0" applyNumberFormat="1" applyBorder="1"/>
    <xf numFmtId="2" fontId="0" fillId="0" borderId="10" xfId="0" applyNumberFormat="1" applyBorder="1"/>
    <xf numFmtId="2" fontId="0" fillId="0" borderId="39" xfId="0" applyNumberFormat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2" fontId="3" fillId="0" borderId="46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2" fontId="3" fillId="2" borderId="8" xfId="0" applyNumberFormat="1" applyFont="1" applyFill="1" applyBorder="1"/>
    <xf numFmtId="2" fontId="3" fillId="2" borderId="14" xfId="0" applyNumberFormat="1" applyFont="1" applyFill="1" applyBorder="1"/>
    <xf numFmtId="2" fontId="3" fillId="0" borderId="8" xfId="0" applyNumberFormat="1" applyFont="1" applyBorder="1"/>
    <xf numFmtId="2" fontId="3" fillId="0" borderId="38" xfId="0" applyNumberFormat="1" applyFont="1" applyBorder="1"/>
    <xf numFmtId="2" fontId="3" fillId="2" borderId="3" xfId="0" applyNumberFormat="1" applyFont="1" applyFill="1" applyBorder="1"/>
    <xf numFmtId="2" fontId="0" fillId="0" borderId="27" xfId="0" applyNumberFormat="1" applyBorder="1"/>
    <xf numFmtId="2" fontId="0" fillId="0" borderId="26" xfId="0" applyNumberFormat="1" applyBorder="1"/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3" fillId="2" borderId="9" xfId="0" applyNumberFormat="1" applyFont="1" applyFill="1" applyBorder="1"/>
    <xf numFmtId="2" fontId="3" fillId="0" borderId="9" xfId="0" applyNumberFormat="1" applyFont="1" applyBorder="1"/>
    <xf numFmtId="2" fontId="0" fillId="0" borderId="13" xfId="0" applyNumberFormat="1" applyBorder="1"/>
    <xf numFmtId="2" fontId="0" fillId="2" borderId="49" xfId="0" applyNumberFormat="1" applyFill="1" applyBorder="1"/>
    <xf numFmtId="2" fontId="0" fillId="2" borderId="23" xfId="0" applyNumberFormat="1" applyFill="1" applyBorder="1"/>
    <xf numFmtId="2" fontId="0" fillId="2" borderId="50" xfId="0" applyNumberFormat="1" applyFill="1" applyBorder="1"/>
    <xf numFmtId="0" fontId="10" fillId="0" borderId="0" xfId="0" applyFont="1" applyAlignment="1"/>
    <xf numFmtId="0" fontId="9" fillId="0" borderId="1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3" fillId="0" borderId="18" xfId="0" applyNumberFormat="1" applyFont="1" applyBorder="1" applyAlignment="1">
      <alignment horizontal="right"/>
    </xf>
    <xf numFmtId="0" fontId="9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0" fillId="0" borderId="51" xfId="0" applyNumberFormat="1" applyBorder="1"/>
    <xf numFmtId="0" fontId="7" fillId="2" borderId="25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/>
    <xf numFmtId="2" fontId="7" fillId="0" borderId="2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3" fillId="0" borderId="2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topLeftCell="A4" workbookViewId="0">
      <selection activeCell="K25" sqref="K25:K41"/>
    </sheetView>
  </sheetViews>
  <sheetFormatPr defaultRowHeight="15" x14ac:dyDescent="0.25"/>
  <cols>
    <col min="2" max="2" width="6.7109375" customWidth="1"/>
    <col min="3" max="5" width="10.85546875" customWidth="1"/>
    <col min="6" max="6" width="9.7109375" customWidth="1"/>
    <col min="7" max="7" width="9.5703125" customWidth="1"/>
    <col min="8" max="8" width="8.7109375" customWidth="1"/>
    <col min="9" max="9" width="9.5703125" customWidth="1"/>
    <col min="10" max="10" width="10.42578125" customWidth="1"/>
    <col min="11" max="11" width="11.7109375" customWidth="1"/>
  </cols>
  <sheetData>
    <row r="2" spans="1:11" ht="23.25" x14ac:dyDescent="0.25">
      <c r="C2" s="91" t="s">
        <v>5</v>
      </c>
      <c r="D2" s="91"/>
      <c r="E2" s="91"/>
    </row>
    <row r="3" spans="1:11" ht="15.75" thickBot="1" x14ac:dyDescent="0.3"/>
    <row r="4" spans="1:11" ht="15.75" customHeight="1" thickBot="1" x14ac:dyDescent="0.3">
      <c r="B4" s="125" t="s">
        <v>0</v>
      </c>
      <c r="C4" s="125" t="s">
        <v>1</v>
      </c>
      <c r="D4" s="125" t="s">
        <v>15</v>
      </c>
      <c r="E4" s="125" t="s">
        <v>16</v>
      </c>
      <c r="F4" s="132" t="s">
        <v>3</v>
      </c>
      <c r="G4" s="132"/>
      <c r="H4" s="132"/>
      <c r="I4" s="133"/>
      <c r="J4" s="123" t="s">
        <v>11</v>
      </c>
      <c r="K4" s="123" t="s">
        <v>18</v>
      </c>
    </row>
    <row r="5" spans="1:11" ht="16.5" customHeight="1" x14ac:dyDescent="0.25">
      <c r="B5" s="126"/>
      <c r="C5" s="126"/>
      <c r="D5" s="126"/>
      <c r="E5" s="126"/>
      <c r="F5" s="130" t="s">
        <v>8</v>
      </c>
      <c r="G5" s="123" t="s">
        <v>12</v>
      </c>
      <c r="H5" s="123" t="s">
        <v>6</v>
      </c>
      <c r="I5" s="123" t="s">
        <v>21</v>
      </c>
      <c r="J5" s="124"/>
      <c r="K5" s="124"/>
    </row>
    <row r="6" spans="1:11" ht="15.75" customHeight="1" thickBot="1" x14ac:dyDescent="0.3">
      <c r="B6" s="126"/>
      <c r="C6" s="126"/>
      <c r="D6" s="126"/>
      <c r="E6" s="126"/>
      <c r="F6" s="131"/>
      <c r="G6" s="124"/>
      <c r="H6" s="124"/>
      <c r="I6" s="124"/>
      <c r="J6" s="124"/>
      <c r="K6" s="124"/>
    </row>
    <row r="7" spans="1:11" ht="22.5" customHeight="1" thickBot="1" x14ac:dyDescent="0.3">
      <c r="B7" s="127" t="s">
        <v>22</v>
      </c>
      <c r="C7" s="128"/>
      <c r="D7" s="128"/>
      <c r="E7" s="128"/>
      <c r="F7" s="128"/>
      <c r="G7" s="128"/>
      <c r="H7" s="128"/>
      <c r="I7" s="128"/>
      <c r="J7" s="128"/>
      <c r="K7" s="129"/>
    </row>
    <row r="8" spans="1:11" ht="15.75" customHeight="1" x14ac:dyDescent="0.25">
      <c r="B8" s="10">
        <v>2</v>
      </c>
      <c r="C8" s="71">
        <v>2681.1</v>
      </c>
      <c r="D8" s="16">
        <v>43781.81</v>
      </c>
      <c r="E8" s="26">
        <v>0</v>
      </c>
      <c r="F8" s="31">
        <v>2110.0300000000002</v>
      </c>
      <c r="G8" s="31">
        <v>796.29</v>
      </c>
      <c r="H8" s="30">
        <v>350</v>
      </c>
      <c r="I8" s="88">
        <f t="shared" ref="I8:I22" si="0">C8*0.53</f>
        <v>1420.9829999999999</v>
      </c>
      <c r="J8" s="93">
        <f>F8+G8+H8+I8</f>
        <v>4677.3029999999999</v>
      </c>
      <c r="K8" s="94">
        <f>D8+J8-E8</f>
        <v>48459.112999999998</v>
      </c>
    </row>
    <row r="9" spans="1:11" x14ac:dyDescent="0.25">
      <c r="B9" s="11">
        <v>4</v>
      </c>
      <c r="C9" s="34">
        <v>4800.6000000000004</v>
      </c>
      <c r="D9" s="17">
        <v>77536.86</v>
      </c>
      <c r="E9" s="26">
        <v>0</v>
      </c>
      <c r="F9" s="31">
        <v>3778.07</v>
      </c>
      <c r="G9" s="31">
        <v>1425.78</v>
      </c>
      <c r="H9" s="33">
        <v>350</v>
      </c>
      <c r="I9" s="32">
        <f t="shared" si="0"/>
        <v>2544.3180000000002</v>
      </c>
      <c r="J9" s="93">
        <f t="shared" ref="J9:J22" si="1">F9+G9+H9+I9</f>
        <v>8098.1680000000006</v>
      </c>
      <c r="K9" s="94">
        <f t="shared" ref="K9:K22" si="2">D9+J9-E9</f>
        <v>85635.028000000006</v>
      </c>
    </row>
    <row r="10" spans="1:11" x14ac:dyDescent="0.25">
      <c r="A10" s="24"/>
      <c r="B10" s="11">
        <v>5</v>
      </c>
      <c r="C10" s="34">
        <v>722.2</v>
      </c>
      <c r="D10" s="17">
        <v>8747.7000000000007</v>
      </c>
      <c r="E10" s="26">
        <v>0</v>
      </c>
      <c r="F10" s="31">
        <v>568.37</v>
      </c>
      <c r="G10" s="31">
        <v>214.49</v>
      </c>
      <c r="H10" s="33"/>
      <c r="I10" s="32">
        <f t="shared" si="0"/>
        <v>382.76600000000002</v>
      </c>
      <c r="J10" s="93">
        <f t="shared" si="1"/>
        <v>1165.626</v>
      </c>
      <c r="K10" s="94">
        <f t="shared" si="2"/>
        <v>9913.3260000000009</v>
      </c>
    </row>
    <row r="11" spans="1:11" x14ac:dyDescent="0.25">
      <c r="A11" s="24"/>
      <c r="B11" s="11">
        <v>6</v>
      </c>
      <c r="C11" s="34">
        <v>2403.9</v>
      </c>
      <c r="D11" s="17">
        <v>24174.35</v>
      </c>
      <c r="E11" s="26">
        <v>0</v>
      </c>
      <c r="F11" s="31">
        <v>1891.87</v>
      </c>
      <c r="G11" s="31">
        <v>713.96</v>
      </c>
      <c r="H11" s="33">
        <v>350</v>
      </c>
      <c r="I11" s="32">
        <f t="shared" si="0"/>
        <v>1274.067</v>
      </c>
      <c r="J11" s="93">
        <f t="shared" si="1"/>
        <v>4229.8969999999999</v>
      </c>
      <c r="K11" s="94">
        <f t="shared" si="2"/>
        <v>28404.246999999999</v>
      </c>
    </row>
    <row r="12" spans="1:11" x14ac:dyDescent="0.25">
      <c r="A12" s="24"/>
      <c r="B12" s="11">
        <v>7</v>
      </c>
      <c r="C12" s="34">
        <v>3026.8</v>
      </c>
      <c r="D12" s="17">
        <v>48965.47</v>
      </c>
      <c r="E12" s="26">
        <v>0</v>
      </c>
      <c r="F12" s="31">
        <v>2382.09</v>
      </c>
      <c r="G12" s="31">
        <v>898.96</v>
      </c>
      <c r="H12" s="33"/>
      <c r="I12" s="32">
        <f t="shared" si="0"/>
        <v>1604.2040000000002</v>
      </c>
      <c r="J12" s="93">
        <f t="shared" si="1"/>
        <v>4885.2540000000008</v>
      </c>
      <c r="K12" s="94">
        <f t="shared" si="2"/>
        <v>53850.724000000002</v>
      </c>
    </row>
    <row r="13" spans="1:11" x14ac:dyDescent="0.25">
      <c r="A13" s="24"/>
      <c r="B13" s="11">
        <v>8</v>
      </c>
      <c r="C13" s="34">
        <v>2542.1999999999998</v>
      </c>
      <c r="D13" s="17">
        <v>39254.370000000003</v>
      </c>
      <c r="E13" s="26">
        <v>0</v>
      </c>
      <c r="F13" s="31">
        <v>2000.71</v>
      </c>
      <c r="G13" s="31">
        <v>755.03</v>
      </c>
      <c r="H13" s="33">
        <v>1679</v>
      </c>
      <c r="I13" s="32">
        <f t="shared" si="0"/>
        <v>1347.366</v>
      </c>
      <c r="J13" s="93">
        <f t="shared" si="1"/>
        <v>5782.1059999999998</v>
      </c>
      <c r="K13" s="94">
        <f t="shared" si="2"/>
        <v>45036.476000000002</v>
      </c>
    </row>
    <row r="14" spans="1:11" x14ac:dyDescent="0.25">
      <c r="A14" s="24"/>
      <c r="B14" s="11">
        <v>12</v>
      </c>
      <c r="C14" s="34">
        <v>1250.7</v>
      </c>
      <c r="D14" s="17">
        <v>21391.98</v>
      </c>
      <c r="E14" s="26">
        <v>0</v>
      </c>
      <c r="F14" s="31">
        <v>984.3</v>
      </c>
      <c r="G14" s="31">
        <v>371.46</v>
      </c>
      <c r="H14" s="33"/>
      <c r="I14" s="32">
        <f t="shared" si="0"/>
        <v>662.87100000000009</v>
      </c>
      <c r="J14" s="93">
        <f t="shared" si="1"/>
        <v>2018.6310000000001</v>
      </c>
      <c r="K14" s="94">
        <f t="shared" si="2"/>
        <v>23410.611000000001</v>
      </c>
    </row>
    <row r="15" spans="1:11" x14ac:dyDescent="0.25">
      <c r="A15" s="24"/>
      <c r="B15" s="11">
        <v>14</v>
      </c>
      <c r="C15" s="34">
        <v>3392.2</v>
      </c>
      <c r="D15" s="17">
        <v>61226.44</v>
      </c>
      <c r="E15" s="26">
        <v>0</v>
      </c>
      <c r="F15" s="31">
        <v>2669.66</v>
      </c>
      <c r="G15" s="31">
        <v>1007.48</v>
      </c>
      <c r="H15" s="33"/>
      <c r="I15" s="32">
        <f t="shared" si="0"/>
        <v>1797.866</v>
      </c>
      <c r="J15" s="93">
        <f t="shared" si="1"/>
        <v>5475.0059999999994</v>
      </c>
      <c r="K15" s="94">
        <f t="shared" si="2"/>
        <v>66701.445999999996</v>
      </c>
    </row>
    <row r="16" spans="1:11" x14ac:dyDescent="0.25">
      <c r="A16" s="24"/>
      <c r="B16" s="11">
        <v>17</v>
      </c>
      <c r="C16" s="34">
        <v>2984.2</v>
      </c>
      <c r="D16" s="17">
        <v>48577.94</v>
      </c>
      <c r="E16" s="26">
        <v>0</v>
      </c>
      <c r="F16" s="31">
        <v>2348.5700000000002</v>
      </c>
      <c r="G16" s="31">
        <v>886.31</v>
      </c>
      <c r="H16" s="33"/>
      <c r="I16" s="32">
        <f t="shared" si="0"/>
        <v>1581.626</v>
      </c>
      <c r="J16" s="93">
        <f t="shared" si="1"/>
        <v>4816.5060000000003</v>
      </c>
      <c r="K16" s="94">
        <f t="shared" si="2"/>
        <v>53394.446000000004</v>
      </c>
    </row>
    <row r="17" spans="1:11" x14ac:dyDescent="0.25">
      <c r="A17" s="24"/>
      <c r="B17" s="11">
        <v>19</v>
      </c>
      <c r="C17" s="34">
        <v>2692.5</v>
      </c>
      <c r="D17" s="17">
        <v>43846.96</v>
      </c>
      <c r="E17" s="26">
        <v>0</v>
      </c>
      <c r="F17" s="31">
        <v>2119</v>
      </c>
      <c r="G17" s="31">
        <v>799.67</v>
      </c>
      <c r="H17" s="33">
        <v>220</v>
      </c>
      <c r="I17" s="32">
        <f t="shared" si="0"/>
        <v>1427.0250000000001</v>
      </c>
      <c r="J17" s="93">
        <f t="shared" si="1"/>
        <v>4565.6949999999997</v>
      </c>
      <c r="K17" s="94">
        <f t="shared" si="2"/>
        <v>48412.654999999999</v>
      </c>
    </row>
    <row r="18" spans="1:11" x14ac:dyDescent="0.25">
      <c r="A18" s="24"/>
      <c r="B18" s="11">
        <v>20</v>
      </c>
      <c r="C18" s="34">
        <v>4441.8999999999996</v>
      </c>
      <c r="D18" s="17">
        <v>72859.64</v>
      </c>
      <c r="E18" s="26">
        <v>0</v>
      </c>
      <c r="F18" s="31">
        <v>3495.78</v>
      </c>
      <c r="G18" s="31">
        <v>1319.24</v>
      </c>
      <c r="H18" s="33">
        <v>350</v>
      </c>
      <c r="I18" s="32">
        <f t="shared" si="0"/>
        <v>2354.2069999999999</v>
      </c>
      <c r="J18" s="93">
        <f t="shared" si="1"/>
        <v>7519.2270000000008</v>
      </c>
      <c r="K18" s="94">
        <f t="shared" si="2"/>
        <v>80378.866999999998</v>
      </c>
    </row>
    <row r="19" spans="1:11" x14ac:dyDescent="0.25">
      <c r="A19" s="24"/>
      <c r="B19" s="11">
        <v>22</v>
      </c>
      <c r="C19" s="34">
        <v>4518.42</v>
      </c>
      <c r="D19" s="17">
        <v>45823.45</v>
      </c>
      <c r="E19" s="26">
        <v>0</v>
      </c>
      <c r="F19" s="31">
        <v>3556</v>
      </c>
      <c r="G19" s="31">
        <v>1341.97</v>
      </c>
      <c r="H19" s="33">
        <v>350</v>
      </c>
      <c r="I19" s="32">
        <f t="shared" si="0"/>
        <v>2394.7626</v>
      </c>
      <c r="J19" s="93">
        <f t="shared" si="1"/>
        <v>7642.7326000000003</v>
      </c>
      <c r="K19" s="94">
        <f t="shared" si="2"/>
        <v>53466.1826</v>
      </c>
    </row>
    <row r="20" spans="1:11" x14ac:dyDescent="0.25">
      <c r="A20" s="24"/>
      <c r="B20" s="11">
        <v>24</v>
      </c>
      <c r="C20" s="34">
        <v>4410.6000000000004</v>
      </c>
      <c r="D20" s="17">
        <v>72294.67</v>
      </c>
      <c r="E20" s="26">
        <v>0</v>
      </c>
      <c r="F20" s="31">
        <v>3471.14</v>
      </c>
      <c r="G20" s="31">
        <v>1309.95</v>
      </c>
      <c r="H20" s="33">
        <v>450</v>
      </c>
      <c r="I20" s="32">
        <f t="shared" si="0"/>
        <v>2337.6180000000004</v>
      </c>
      <c r="J20" s="93">
        <f t="shared" si="1"/>
        <v>7568.7080000000005</v>
      </c>
      <c r="K20" s="94">
        <f t="shared" si="2"/>
        <v>79863.377999999997</v>
      </c>
    </row>
    <row r="21" spans="1:11" x14ac:dyDescent="0.25">
      <c r="A21" s="24"/>
      <c r="B21" s="11">
        <v>26</v>
      </c>
      <c r="C21" s="34">
        <v>2995.6</v>
      </c>
      <c r="D21" s="17">
        <v>31358.58</v>
      </c>
      <c r="E21" s="26">
        <v>0</v>
      </c>
      <c r="F21" s="31">
        <v>2357.54</v>
      </c>
      <c r="G21" s="31">
        <v>889.69</v>
      </c>
      <c r="H21" s="33">
        <v>350</v>
      </c>
      <c r="I21" s="32">
        <f t="shared" si="0"/>
        <v>1587.6680000000001</v>
      </c>
      <c r="J21" s="93">
        <f t="shared" si="1"/>
        <v>5184.8980000000001</v>
      </c>
      <c r="K21" s="94">
        <f t="shared" si="2"/>
        <v>36543.478000000003</v>
      </c>
    </row>
    <row r="22" spans="1:11" ht="15.75" thickBot="1" x14ac:dyDescent="0.3">
      <c r="A22" s="24"/>
      <c r="B22" s="12">
        <v>28</v>
      </c>
      <c r="C22" s="69">
        <v>4404.7</v>
      </c>
      <c r="D22" s="59">
        <v>42538</v>
      </c>
      <c r="E22" s="66">
        <v>0</v>
      </c>
      <c r="F22" s="62">
        <v>3466.5</v>
      </c>
      <c r="G22" s="62">
        <v>1308.2</v>
      </c>
      <c r="H22" s="38">
        <v>350</v>
      </c>
      <c r="I22" s="37">
        <f t="shared" si="0"/>
        <v>2334.491</v>
      </c>
      <c r="J22" s="93">
        <f t="shared" si="1"/>
        <v>7459.1909999999998</v>
      </c>
      <c r="K22" s="94">
        <f t="shared" si="2"/>
        <v>49997.190999999999</v>
      </c>
    </row>
    <row r="23" spans="1:11" ht="15.75" thickBot="1" x14ac:dyDescent="0.3">
      <c r="A23" s="24"/>
      <c r="B23" s="39"/>
      <c r="C23" s="70">
        <v>47267.619999999995</v>
      </c>
      <c r="D23" s="18">
        <f>SUM(D8:D22)</f>
        <v>682378.22</v>
      </c>
      <c r="E23" s="20">
        <f>SUM(E8:E22)</f>
        <v>0</v>
      </c>
      <c r="F23" s="40">
        <f>SUM(F8:F22)</f>
        <v>37199.629999999997</v>
      </c>
      <c r="G23" s="40">
        <f>SUM(G8:G22)</f>
        <v>14038.48</v>
      </c>
      <c r="H23" s="40">
        <f>SUM(H8:H22)</f>
        <v>4799</v>
      </c>
      <c r="I23" s="40">
        <f t="shared" ref="I23:K23" si="3">SUM(I8:I22)</f>
        <v>25051.838600000003</v>
      </c>
      <c r="J23" s="43">
        <f>SUM(J8:J22)</f>
        <v>81088.948600000018</v>
      </c>
      <c r="K23" s="44">
        <f t="shared" si="3"/>
        <v>763467.16859999998</v>
      </c>
    </row>
    <row r="24" spans="1:11" ht="21.75" thickBot="1" x14ac:dyDescent="0.4">
      <c r="A24" s="24"/>
      <c r="B24" s="120" t="s">
        <v>23</v>
      </c>
      <c r="C24" s="121"/>
      <c r="D24" s="121"/>
      <c r="E24" s="121"/>
      <c r="F24" s="121"/>
      <c r="G24" s="121"/>
      <c r="H24" s="121"/>
      <c r="I24" s="121"/>
      <c r="J24" s="121"/>
      <c r="K24" s="122"/>
    </row>
    <row r="25" spans="1:11" x14ac:dyDescent="0.25">
      <c r="A25" s="24"/>
      <c r="B25" s="10">
        <v>1</v>
      </c>
      <c r="C25" s="71">
        <v>2741</v>
      </c>
      <c r="D25" s="16">
        <v>31822.55</v>
      </c>
      <c r="E25" s="26">
        <v>0</v>
      </c>
      <c r="F25" s="31">
        <v>2157.17</v>
      </c>
      <c r="G25" s="31">
        <v>814.08</v>
      </c>
      <c r="H25" s="30">
        <v>350</v>
      </c>
      <c r="I25" s="82">
        <f t="shared" ref="I25:I31" si="4">C25*0.53</f>
        <v>1452.73</v>
      </c>
      <c r="J25" s="93">
        <f t="shared" ref="J25:J39" si="5">F25+G25+H25+I25</f>
        <v>4773.9799999999996</v>
      </c>
      <c r="K25" s="94">
        <f t="shared" ref="K25:K39" si="6">D25+J25-E25</f>
        <v>36596.53</v>
      </c>
    </row>
    <row r="26" spans="1:11" x14ac:dyDescent="0.25">
      <c r="A26" s="24"/>
      <c r="B26" s="11">
        <v>5</v>
      </c>
      <c r="C26" s="34">
        <v>2134.5</v>
      </c>
      <c r="D26" s="17">
        <v>33409.81</v>
      </c>
      <c r="E26" s="26">
        <v>0</v>
      </c>
      <c r="F26" s="31">
        <v>1679.85</v>
      </c>
      <c r="G26" s="31">
        <v>633.95000000000005</v>
      </c>
      <c r="H26" s="33">
        <v>350</v>
      </c>
      <c r="I26" s="63">
        <f t="shared" si="4"/>
        <v>1131.2850000000001</v>
      </c>
      <c r="J26" s="93">
        <f t="shared" si="5"/>
        <v>3795.085</v>
      </c>
      <c r="K26" s="94">
        <f t="shared" si="6"/>
        <v>37204.894999999997</v>
      </c>
    </row>
    <row r="27" spans="1:11" x14ac:dyDescent="0.25">
      <c r="A27" s="24"/>
      <c r="B27" s="11">
        <v>8</v>
      </c>
      <c r="C27" s="34">
        <v>4390</v>
      </c>
      <c r="D27" s="17">
        <v>72179.94</v>
      </c>
      <c r="E27" s="26">
        <v>0</v>
      </c>
      <c r="F27" s="31">
        <v>3454.93</v>
      </c>
      <c r="G27" s="31">
        <v>1303.83</v>
      </c>
      <c r="H27" s="33">
        <v>350</v>
      </c>
      <c r="I27" s="63">
        <f t="shared" si="4"/>
        <v>2326.7000000000003</v>
      </c>
      <c r="J27" s="93">
        <f t="shared" si="5"/>
        <v>7435.4600000000009</v>
      </c>
      <c r="K27" s="94">
        <f t="shared" si="6"/>
        <v>79615.400000000009</v>
      </c>
    </row>
    <row r="28" spans="1:11" x14ac:dyDescent="0.25">
      <c r="A28" s="24"/>
      <c r="B28" s="11">
        <v>9</v>
      </c>
      <c r="C28" s="34">
        <v>2718.1</v>
      </c>
      <c r="D28" s="17">
        <v>48625.1</v>
      </c>
      <c r="E28" s="26">
        <v>0</v>
      </c>
      <c r="F28" s="31">
        <v>2139.14</v>
      </c>
      <c r="G28" s="31">
        <v>807.28</v>
      </c>
      <c r="H28" s="33">
        <v>350</v>
      </c>
      <c r="I28" s="63">
        <f t="shared" si="4"/>
        <v>1440.5930000000001</v>
      </c>
      <c r="J28" s="93">
        <f t="shared" si="5"/>
        <v>4737.0129999999999</v>
      </c>
      <c r="K28" s="94">
        <f t="shared" si="6"/>
        <v>53362.112999999998</v>
      </c>
    </row>
    <row r="29" spans="1:11" x14ac:dyDescent="0.25">
      <c r="A29" s="24"/>
      <c r="B29" s="11">
        <v>10</v>
      </c>
      <c r="C29" s="34">
        <v>4396.1000000000004</v>
      </c>
      <c r="D29" s="17">
        <v>65279.54</v>
      </c>
      <c r="E29" s="26">
        <v>0</v>
      </c>
      <c r="F29" s="31">
        <v>3459.73</v>
      </c>
      <c r="G29" s="31">
        <v>1305.6400000000001</v>
      </c>
      <c r="H29" s="33"/>
      <c r="I29" s="63">
        <f t="shared" si="4"/>
        <v>2329.9330000000004</v>
      </c>
      <c r="J29" s="93">
        <f t="shared" si="5"/>
        <v>7095.3029999999999</v>
      </c>
      <c r="K29" s="94">
        <f t="shared" si="6"/>
        <v>72374.842999999993</v>
      </c>
    </row>
    <row r="30" spans="1:11" x14ac:dyDescent="0.25">
      <c r="A30" s="24"/>
      <c r="B30" s="11">
        <v>11</v>
      </c>
      <c r="C30" s="34">
        <v>2570.4</v>
      </c>
      <c r="D30" s="17">
        <v>28377.29</v>
      </c>
      <c r="E30" s="26">
        <v>0</v>
      </c>
      <c r="F30" s="31">
        <v>2022.9</v>
      </c>
      <c r="G30" s="31">
        <v>763.41</v>
      </c>
      <c r="H30" s="33"/>
      <c r="I30" s="63">
        <f t="shared" si="4"/>
        <v>1362.3120000000001</v>
      </c>
      <c r="J30" s="93">
        <f t="shared" si="5"/>
        <v>4148.6220000000003</v>
      </c>
      <c r="K30" s="94">
        <f t="shared" si="6"/>
        <v>32525.912</v>
      </c>
    </row>
    <row r="31" spans="1:11" x14ac:dyDescent="0.25">
      <c r="A31" s="24"/>
      <c r="B31" s="11">
        <v>12</v>
      </c>
      <c r="C31" s="34">
        <v>4356.2</v>
      </c>
      <c r="D31" s="17">
        <v>66022.03</v>
      </c>
      <c r="E31" s="26">
        <v>0</v>
      </c>
      <c r="F31" s="31">
        <v>3428.33</v>
      </c>
      <c r="G31" s="31">
        <v>1293.79</v>
      </c>
      <c r="H31" s="33"/>
      <c r="I31" s="63">
        <f t="shared" si="4"/>
        <v>2308.7860000000001</v>
      </c>
      <c r="J31" s="93">
        <f t="shared" si="5"/>
        <v>7030.9059999999999</v>
      </c>
      <c r="K31" s="94">
        <f t="shared" si="6"/>
        <v>73052.936000000002</v>
      </c>
    </row>
    <row r="32" spans="1:11" x14ac:dyDescent="0.25">
      <c r="A32" s="24"/>
      <c r="B32" s="11">
        <v>13</v>
      </c>
      <c r="C32" s="34">
        <v>2504.6999999999998</v>
      </c>
      <c r="D32" s="17">
        <v>9361.73</v>
      </c>
      <c r="E32" s="26">
        <v>0</v>
      </c>
      <c r="F32" s="31">
        <v>1971.2</v>
      </c>
      <c r="G32" s="31">
        <v>743.9</v>
      </c>
      <c r="H32" s="33"/>
      <c r="I32" s="63">
        <f>C32*0.54</f>
        <v>1352.538</v>
      </c>
      <c r="J32" s="93">
        <f t="shared" si="5"/>
        <v>4067.6379999999999</v>
      </c>
      <c r="K32" s="94">
        <f t="shared" si="6"/>
        <v>13429.367999999999</v>
      </c>
    </row>
    <row r="33" spans="1:11" x14ac:dyDescent="0.25">
      <c r="A33" s="24"/>
      <c r="B33" s="11">
        <v>14</v>
      </c>
      <c r="C33" s="34">
        <v>4415.8</v>
      </c>
      <c r="D33" s="17">
        <v>36166.129999999997</v>
      </c>
      <c r="E33" s="26">
        <v>0</v>
      </c>
      <c r="F33" s="31">
        <v>3475.23</v>
      </c>
      <c r="G33" s="31">
        <v>1311.49</v>
      </c>
      <c r="H33" s="33"/>
      <c r="I33" s="63">
        <f>C33*0.54</f>
        <v>2384.5320000000002</v>
      </c>
      <c r="J33" s="93">
        <f t="shared" si="5"/>
        <v>7171.2520000000004</v>
      </c>
      <c r="K33" s="94">
        <f t="shared" si="6"/>
        <v>43337.381999999998</v>
      </c>
    </row>
    <row r="34" spans="1:11" x14ac:dyDescent="0.25">
      <c r="A34" s="24"/>
      <c r="B34" s="11">
        <v>16</v>
      </c>
      <c r="C34" s="34">
        <v>4408.2</v>
      </c>
      <c r="D34" s="17">
        <v>47243.02</v>
      </c>
      <c r="E34" s="26">
        <v>0</v>
      </c>
      <c r="F34" s="31">
        <v>3469.25</v>
      </c>
      <c r="G34" s="31">
        <v>1309.24</v>
      </c>
      <c r="H34" s="33">
        <v>350</v>
      </c>
      <c r="I34" s="63">
        <f>C34*0.54</f>
        <v>2380.4279999999999</v>
      </c>
      <c r="J34" s="93">
        <f t="shared" si="5"/>
        <v>7508.9179999999997</v>
      </c>
      <c r="K34" s="94">
        <f t="shared" si="6"/>
        <v>54751.937999999995</v>
      </c>
    </row>
    <row r="35" spans="1:11" x14ac:dyDescent="0.25">
      <c r="A35" s="24"/>
      <c r="B35" s="11">
        <v>17</v>
      </c>
      <c r="C35" s="34">
        <v>4437.3999999999996</v>
      </c>
      <c r="D35" s="17">
        <v>69204.7</v>
      </c>
      <c r="E35" s="26">
        <v>0</v>
      </c>
      <c r="F35" s="31">
        <v>3492.23</v>
      </c>
      <c r="G35" s="31">
        <v>1317.91</v>
      </c>
      <c r="H35" s="33"/>
      <c r="I35" s="63">
        <f>C35*0.54</f>
        <v>2396.1959999999999</v>
      </c>
      <c r="J35" s="93">
        <f t="shared" si="5"/>
        <v>7206.3360000000002</v>
      </c>
      <c r="K35" s="94">
        <f t="shared" si="6"/>
        <v>76411.035999999993</v>
      </c>
    </row>
    <row r="36" spans="1:11" x14ac:dyDescent="0.25">
      <c r="B36" s="11">
        <v>19</v>
      </c>
      <c r="C36" s="34">
        <v>3381.7</v>
      </c>
      <c r="D36" s="17">
        <v>45154.21</v>
      </c>
      <c r="E36" s="26">
        <v>0</v>
      </c>
      <c r="F36" s="31">
        <v>2751.46</v>
      </c>
      <c r="G36" s="31">
        <v>1097.25</v>
      </c>
      <c r="H36" s="33">
        <v>1600</v>
      </c>
      <c r="I36" s="63">
        <f>C36*0.54</f>
        <v>1826.1179999999999</v>
      </c>
      <c r="J36" s="93">
        <f t="shared" si="5"/>
        <v>7274.8279999999995</v>
      </c>
      <c r="K36" s="94">
        <f t="shared" si="6"/>
        <v>52429.038</v>
      </c>
    </row>
    <row r="37" spans="1:11" x14ac:dyDescent="0.25">
      <c r="B37" s="11">
        <v>21</v>
      </c>
      <c r="C37" s="34">
        <v>4528.2</v>
      </c>
      <c r="D37" s="17">
        <v>52802.76</v>
      </c>
      <c r="E37" s="26">
        <v>0</v>
      </c>
      <c r="F37" s="31">
        <v>3563.69</v>
      </c>
      <c r="G37" s="31">
        <v>1344.88</v>
      </c>
      <c r="H37" s="33">
        <v>350</v>
      </c>
      <c r="I37" s="63">
        <v>2334.4</v>
      </c>
      <c r="J37" s="93">
        <f t="shared" si="5"/>
        <v>7592.9699999999993</v>
      </c>
      <c r="K37" s="94">
        <f t="shared" si="6"/>
        <v>60395.73</v>
      </c>
    </row>
    <row r="38" spans="1:11" x14ac:dyDescent="0.25">
      <c r="B38" s="11">
        <v>23</v>
      </c>
      <c r="C38" s="34">
        <v>4705.1000000000004</v>
      </c>
      <c r="D38" s="17">
        <v>72473.87</v>
      </c>
      <c r="E38" s="26">
        <v>0</v>
      </c>
      <c r="F38" s="31">
        <v>3702.91</v>
      </c>
      <c r="G38" s="31">
        <v>1397.41</v>
      </c>
      <c r="H38" s="33">
        <v>350</v>
      </c>
      <c r="I38" s="63">
        <f>C38*0.54</f>
        <v>2540.7540000000004</v>
      </c>
      <c r="J38" s="93">
        <f t="shared" si="5"/>
        <v>7991.0740000000005</v>
      </c>
      <c r="K38" s="94">
        <f t="shared" si="6"/>
        <v>80464.943999999989</v>
      </c>
    </row>
    <row r="39" spans="1:11" ht="15.75" thickBot="1" x14ac:dyDescent="0.3">
      <c r="B39" s="12">
        <v>25</v>
      </c>
      <c r="C39" s="69">
        <v>4409</v>
      </c>
      <c r="D39" s="59">
        <v>54152.3</v>
      </c>
      <c r="E39" s="26">
        <v>0</v>
      </c>
      <c r="F39" s="31">
        <v>3469.88</v>
      </c>
      <c r="G39" s="31">
        <v>1309.47</v>
      </c>
      <c r="H39" s="38">
        <v>350</v>
      </c>
      <c r="I39" s="63">
        <f>C39*0.54</f>
        <v>2380.86</v>
      </c>
      <c r="J39" s="93">
        <f t="shared" si="5"/>
        <v>7510.2100000000009</v>
      </c>
      <c r="K39" s="94">
        <f t="shared" si="6"/>
        <v>61662.51</v>
      </c>
    </row>
    <row r="40" spans="1:11" ht="15.75" thickBot="1" x14ac:dyDescent="0.3">
      <c r="B40" s="39"/>
      <c r="C40" s="70">
        <v>56096.399999999994</v>
      </c>
      <c r="D40" s="18">
        <f>SUM(D25:D39)</f>
        <v>732274.9800000001</v>
      </c>
      <c r="E40" s="20">
        <f>SUM(E25:E39)</f>
        <v>0</v>
      </c>
      <c r="F40" s="40">
        <f>SUM(F25:F39)</f>
        <v>44237.9</v>
      </c>
      <c r="G40" s="40">
        <f>SUM(G25:G39)</f>
        <v>16753.530000000002</v>
      </c>
      <c r="H40" s="40">
        <f t="shared" ref="H40:K40" si="7">SUM(H25:H39)</f>
        <v>4400</v>
      </c>
      <c r="I40" s="40">
        <f t="shared" si="7"/>
        <v>29948.165000000001</v>
      </c>
      <c r="J40" s="43">
        <f>SUM(J25:J39)</f>
        <v>95339.595000000016</v>
      </c>
      <c r="K40" s="42">
        <f t="shared" si="7"/>
        <v>827614.57500000007</v>
      </c>
    </row>
    <row r="41" spans="1:11" ht="15.75" thickBot="1" x14ac:dyDescent="0.3">
      <c r="B41" s="4"/>
      <c r="C41" s="72">
        <v>103364.01999999999</v>
      </c>
      <c r="D41" s="18">
        <f t="shared" ref="D41:J41" si="8">D23+D40</f>
        <v>1414653.2000000002</v>
      </c>
      <c r="E41" s="20">
        <f t="shared" si="8"/>
        <v>0</v>
      </c>
      <c r="F41" s="14">
        <f t="shared" si="8"/>
        <v>81437.53</v>
      </c>
      <c r="G41" s="14">
        <f t="shared" si="8"/>
        <v>30792.010000000002</v>
      </c>
      <c r="H41" s="15">
        <f t="shared" si="8"/>
        <v>9199</v>
      </c>
      <c r="I41" s="7">
        <f t="shared" si="8"/>
        <v>55000.003600000004</v>
      </c>
      <c r="J41" s="9">
        <f t="shared" si="8"/>
        <v>176428.54360000003</v>
      </c>
      <c r="K41" s="5">
        <f>K23+K40</f>
        <v>1591081.7436000002</v>
      </c>
    </row>
    <row r="42" spans="1:11" x14ac:dyDescent="0.25">
      <c r="B42" s="8"/>
      <c r="C42" s="8"/>
      <c r="D42" s="8"/>
      <c r="E42" s="8"/>
      <c r="H42" s="62"/>
    </row>
    <row r="43" spans="1:11" x14ac:dyDescent="0.25">
      <c r="H43" s="8"/>
      <c r="K43" s="8"/>
    </row>
    <row r="45" spans="1:11" x14ac:dyDescent="0.25">
      <c r="G45" s="8"/>
    </row>
  </sheetData>
  <mergeCells count="13">
    <mergeCell ref="B24:K24"/>
    <mergeCell ref="K4:K6"/>
    <mergeCell ref="J4:J6"/>
    <mergeCell ref="E4:E6"/>
    <mergeCell ref="D4:D6"/>
    <mergeCell ref="B7:K7"/>
    <mergeCell ref="B4:B6"/>
    <mergeCell ref="C4:C6"/>
    <mergeCell ref="F5:F6"/>
    <mergeCell ref="F4:I4"/>
    <mergeCell ref="G5:G6"/>
    <mergeCell ref="H5:H6"/>
    <mergeCell ref="I5:I6"/>
  </mergeCells>
  <pageMargins left="0.25" right="0.25" top="0.75" bottom="0.75" header="0.3" footer="0.3"/>
  <pageSetup paperSize="9" scale="81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44"/>
  <sheetViews>
    <sheetView topLeftCell="A7" workbookViewId="0">
      <selection activeCell="O26" sqref="O26:O42"/>
    </sheetView>
  </sheetViews>
  <sheetFormatPr defaultRowHeight="15" x14ac:dyDescent="0.25"/>
  <cols>
    <col min="3" max="3" width="7.28515625" customWidth="1"/>
    <col min="4" max="8" width="10.28515625" customWidth="1"/>
    <col min="9" max="9" width="9.5703125" customWidth="1"/>
    <col min="10" max="10" width="10" customWidth="1"/>
    <col min="11" max="12" width="9.42578125" customWidth="1"/>
    <col min="13" max="13" width="9.5703125" customWidth="1"/>
    <col min="14" max="14" width="11" customWidth="1"/>
    <col min="15" max="15" width="11.85546875" customWidth="1"/>
  </cols>
  <sheetData>
    <row r="3" spans="2:15" ht="23.25" x14ac:dyDescent="0.25">
      <c r="D3" s="138" t="s">
        <v>13</v>
      </c>
      <c r="E3" s="138"/>
      <c r="F3" s="138"/>
      <c r="G3" s="138"/>
    </row>
    <row r="4" spans="2:15" ht="15.75" thickBot="1" x14ac:dyDescent="0.3"/>
    <row r="5" spans="2:15" ht="15.75" customHeight="1" thickBot="1" x14ac:dyDescent="0.3">
      <c r="C5" s="139" t="s">
        <v>0</v>
      </c>
      <c r="D5" s="139" t="s">
        <v>1</v>
      </c>
      <c r="E5" s="145" t="s">
        <v>19</v>
      </c>
      <c r="F5" s="147" t="s">
        <v>15</v>
      </c>
      <c r="G5" s="148" t="s">
        <v>4</v>
      </c>
      <c r="H5" s="143"/>
      <c r="I5" s="143"/>
      <c r="J5" s="143"/>
      <c r="K5" s="143"/>
      <c r="L5" s="143"/>
      <c r="M5" s="144"/>
      <c r="N5" s="123" t="s">
        <v>11</v>
      </c>
      <c r="O5" s="123" t="s">
        <v>18</v>
      </c>
    </row>
    <row r="6" spans="2:15" ht="16.5" customHeight="1" thickBot="1" x14ac:dyDescent="0.3">
      <c r="C6" s="140"/>
      <c r="D6" s="141"/>
      <c r="E6" s="146"/>
      <c r="F6" s="124"/>
      <c r="G6" s="149"/>
      <c r="H6" s="124" t="s">
        <v>8</v>
      </c>
      <c r="I6" s="123" t="s">
        <v>12</v>
      </c>
      <c r="J6" s="124" t="s">
        <v>6</v>
      </c>
      <c r="K6" s="150" t="s">
        <v>7</v>
      </c>
      <c r="L6" s="151"/>
      <c r="M6" s="152"/>
      <c r="N6" s="124"/>
      <c r="O6" s="124"/>
    </row>
    <row r="7" spans="2:15" ht="41.25" customHeight="1" thickBot="1" x14ac:dyDescent="0.3">
      <c r="C7" s="140"/>
      <c r="D7" s="142"/>
      <c r="E7" s="146"/>
      <c r="F7" s="124"/>
      <c r="G7" s="149"/>
      <c r="H7" s="153"/>
      <c r="I7" s="153"/>
      <c r="J7" s="124"/>
      <c r="K7" s="25" t="s">
        <v>9</v>
      </c>
      <c r="L7" s="61" t="s">
        <v>2</v>
      </c>
      <c r="M7" s="25" t="s">
        <v>10</v>
      </c>
      <c r="N7" s="124"/>
      <c r="O7" s="124"/>
    </row>
    <row r="8" spans="2:15" ht="24.75" customHeight="1" thickBot="1" x14ac:dyDescent="0.3">
      <c r="C8" s="127" t="s">
        <v>22</v>
      </c>
      <c r="D8" s="134"/>
      <c r="E8" s="134"/>
      <c r="F8" s="134"/>
      <c r="G8" s="135"/>
      <c r="H8" s="134"/>
      <c r="I8" s="134"/>
      <c r="J8" s="134"/>
      <c r="K8" s="134"/>
      <c r="L8" s="134"/>
      <c r="M8" s="134"/>
      <c r="N8" s="134"/>
      <c r="O8" s="136"/>
    </row>
    <row r="9" spans="2:15" x14ac:dyDescent="0.25">
      <c r="C9" s="10">
        <v>2</v>
      </c>
      <c r="D9" s="71">
        <v>2681.1</v>
      </c>
      <c r="E9" s="93">
        <v>48459.112999999998</v>
      </c>
      <c r="F9" s="95">
        <v>32354.9</v>
      </c>
      <c r="G9" s="64">
        <v>23632.73</v>
      </c>
      <c r="H9" s="31">
        <v>1297.6500000000001</v>
      </c>
      <c r="I9" s="31">
        <f t="shared" ref="I9:I20" si="0">D9*0.01</f>
        <v>26.811</v>
      </c>
      <c r="J9" s="31">
        <v>10148.049999999999</v>
      </c>
      <c r="K9" s="30">
        <v>1404.9</v>
      </c>
      <c r="L9" s="58">
        <v>616.65</v>
      </c>
      <c r="M9" s="88"/>
      <c r="N9" s="93">
        <f>H9+I9+J9+K9+L9+M9</f>
        <v>13494.060999999998</v>
      </c>
      <c r="O9" s="94">
        <f t="shared" ref="O9:O23" si="1">E9+F9+N9-G9</f>
        <v>70675.344000000012</v>
      </c>
    </row>
    <row r="10" spans="2:15" x14ac:dyDescent="0.25">
      <c r="C10" s="11">
        <v>4</v>
      </c>
      <c r="D10" s="34">
        <v>4800.6000000000004</v>
      </c>
      <c r="E10" s="35">
        <v>85635.028000000006</v>
      </c>
      <c r="F10" s="19">
        <v>60787.79</v>
      </c>
      <c r="G10" s="36">
        <v>54580.98</v>
      </c>
      <c r="H10" s="31">
        <v>2323.4899999999998</v>
      </c>
      <c r="I10" s="31">
        <f t="shared" si="0"/>
        <v>48.006000000000007</v>
      </c>
      <c r="J10" s="48"/>
      <c r="K10" s="33">
        <v>2515.5100000000002</v>
      </c>
      <c r="L10" s="56">
        <v>24672.67</v>
      </c>
      <c r="M10" s="32"/>
      <c r="N10" s="93">
        <f t="shared" ref="N10:N23" si="2">H10+I10+J10+K10+L10+M10</f>
        <v>29559.675999999999</v>
      </c>
      <c r="O10" s="94">
        <f t="shared" si="1"/>
        <v>121401.514</v>
      </c>
    </row>
    <row r="11" spans="2:15" x14ac:dyDescent="0.25">
      <c r="B11" s="24"/>
      <c r="C11" s="11">
        <v>5</v>
      </c>
      <c r="D11" s="34">
        <v>722.2</v>
      </c>
      <c r="E11" s="35">
        <v>9913.3260000000009</v>
      </c>
      <c r="F11" s="19">
        <v>9524.08</v>
      </c>
      <c r="G11" s="36">
        <v>2698.79</v>
      </c>
      <c r="H11" s="31">
        <v>349.54</v>
      </c>
      <c r="I11" s="31">
        <f t="shared" si="0"/>
        <v>7.2220000000000004</v>
      </c>
      <c r="J11" s="48">
        <v>7039</v>
      </c>
      <c r="K11" s="33">
        <v>378.43</v>
      </c>
      <c r="L11" s="56"/>
      <c r="M11" s="32"/>
      <c r="N11" s="93">
        <f t="shared" si="2"/>
        <v>7774.192</v>
      </c>
      <c r="O11" s="94">
        <f t="shared" si="1"/>
        <v>24512.808000000001</v>
      </c>
    </row>
    <row r="12" spans="2:15" x14ac:dyDescent="0.25">
      <c r="B12" s="24"/>
      <c r="C12" s="11">
        <v>6</v>
      </c>
      <c r="D12" s="34">
        <v>2403.9</v>
      </c>
      <c r="E12" s="35">
        <v>28404.246999999999</v>
      </c>
      <c r="F12" s="19">
        <v>41998.42</v>
      </c>
      <c r="G12" s="36">
        <v>11761.04</v>
      </c>
      <c r="H12" s="31">
        <v>1163.49</v>
      </c>
      <c r="I12" s="31">
        <f t="shared" si="0"/>
        <v>24.039000000000001</v>
      </c>
      <c r="J12" s="48"/>
      <c r="K12" s="33">
        <v>1259.6400000000001</v>
      </c>
      <c r="L12" s="56"/>
      <c r="M12" s="32"/>
      <c r="N12" s="93">
        <f t="shared" si="2"/>
        <v>2447.1689999999999</v>
      </c>
      <c r="O12" s="94">
        <f t="shared" si="1"/>
        <v>61088.795999999995</v>
      </c>
    </row>
    <row r="13" spans="2:15" x14ac:dyDescent="0.25">
      <c r="B13" s="24"/>
      <c r="C13" s="11">
        <v>7</v>
      </c>
      <c r="D13" s="34">
        <v>3026.8</v>
      </c>
      <c r="E13" s="35">
        <v>53850.724000000002</v>
      </c>
      <c r="F13" s="19">
        <v>37713.61</v>
      </c>
      <c r="G13" s="36">
        <v>35204.44</v>
      </c>
      <c r="H13" s="31">
        <v>1464.97</v>
      </c>
      <c r="I13" s="31">
        <f t="shared" si="0"/>
        <v>30.268000000000001</v>
      </c>
      <c r="J13" s="48"/>
      <c r="K13" s="33">
        <v>1586.04</v>
      </c>
      <c r="L13" s="56">
        <v>696.16</v>
      </c>
      <c r="M13" s="32"/>
      <c r="N13" s="93">
        <f t="shared" si="2"/>
        <v>3777.4380000000001</v>
      </c>
      <c r="O13" s="94">
        <f t="shared" si="1"/>
        <v>60137.331999999995</v>
      </c>
    </row>
    <row r="14" spans="2:15" x14ac:dyDescent="0.25">
      <c r="B14" s="24"/>
      <c r="C14" s="11">
        <v>8</v>
      </c>
      <c r="D14" s="34">
        <v>2542.1999999999998</v>
      </c>
      <c r="E14" s="35">
        <v>45036.476000000002</v>
      </c>
      <c r="F14" s="19">
        <v>34011.879999999997</v>
      </c>
      <c r="G14" s="36">
        <v>21771.93</v>
      </c>
      <c r="H14" s="31">
        <v>1230.42</v>
      </c>
      <c r="I14" s="31">
        <f t="shared" si="0"/>
        <v>25.421999999999997</v>
      </c>
      <c r="J14" s="48">
        <v>3542</v>
      </c>
      <c r="K14" s="33">
        <v>1332.11</v>
      </c>
      <c r="L14" s="56">
        <v>584.71</v>
      </c>
      <c r="M14" s="32"/>
      <c r="N14" s="93">
        <f t="shared" si="2"/>
        <v>6714.6620000000003</v>
      </c>
      <c r="O14" s="94">
        <f t="shared" si="1"/>
        <v>63991.087999999996</v>
      </c>
    </row>
    <row r="15" spans="2:15" x14ac:dyDescent="0.25">
      <c r="B15" s="24"/>
      <c r="C15" s="11">
        <v>12</v>
      </c>
      <c r="D15" s="34">
        <v>1250.7</v>
      </c>
      <c r="E15" s="35">
        <v>23410.611000000001</v>
      </c>
      <c r="F15" s="19">
        <v>15915.52</v>
      </c>
      <c r="G15" s="36">
        <v>12604.57</v>
      </c>
      <c r="H15" s="31">
        <v>605.34</v>
      </c>
      <c r="I15" s="31">
        <f t="shared" si="0"/>
        <v>12.507000000000001</v>
      </c>
      <c r="J15" s="48">
        <v>5080.76</v>
      </c>
      <c r="K15" s="33">
        <v>655.37</v>
      </c>
      <c r="L15" s="56">
        <v>287.66000000000003</v>
      </c>
      <c r="M15" s="32"/>
      <c r="N15" s="93">
        <f t="shared" si="2"/>
        <v>6641.6369999999997</v>
      </c>
      <c r="O15" s="94">
        <f t="shared" si="1"/>
        <v>33363.198000000004</v>
      </c>
    </row>
    <row r="16" spans="2:15" x14ac:dyDescent="0.25">
      <c r="B16" s="24"/>
      <c r="C16" s="11">
        <v>14</v>
      </c>
      <c r="D16" s="34">
        <v>3392.2</v>
      </c>
      <c r="E16" s="35">
        <v>66701.445999999996</v>
      </c>
      <c r="F16" s="19">
        <v>60328.02</v>
      </c>
      <c r="G16" s="36">
        <v>24617.02</v>
      </c>
      <c r="H16" s="31">
        <v>1641.82</v>
      </c>
      <c r="I16" s="31">
        <f t="shared" si="0"/>
        <v>33.921999999999997</v>
      </c>
      <c r="J16" s="48">
        <v>24.8</v>
      </c>
      <c r="K16" s="33">
        <v>1777.51</v>
      </c>
      <c r="L16" s="56">
        <v>780.21</v>
      </c>
      <c r="M16" s="32"/>
      <c r="N16" s="93">
        <f t="shared" si="2"/>
        <v>4258.2619999999997</v>
      </c>
      <c r="O16" s="94">
        <f t="shared" si="1"/>
        <v>106670.70799999997</v>
      </c>
    </row>
    <row r="17" spans="2:15" x14ac:dyDescent="0.25">
      <c r="B17" s="24"/>
      <c r="C17" s="11">
        <v>17</v>
      </c>
      <c r="D17" s="34">
        <v>2984.2</v>
      </c>
      <c r="E17" s="35">
        <v>53394.446000000004</v>
      </c>
      <c r="F17" s="19">
        <v>37426.67</v>
      </c>
      <c r="G17" s="36">
        <v>31594.68</v>
      </c>
      <c r="H17" s="31">
        <v>1444.35</v>
      </c>
      <c r="I17" s="31">
        <f t="shared" si="0"/>
        <v>29.841999999999999</v>
      </c>
      <c r="J17" s="48">
        <v>5674.3</v>
      </c>
      <c r="K17" s="33">
        <v>1563.72</v>
      </c>
      <c r="L17" s="56">
        <v>686.37</v>
      </c>
      <c r="M17" s="32"/>
      <c r="N17" s="93">
        <f t="shared" si="2"/>
        <v>9398.5820000000003</v>
      </c>
      <c r="O17" s="94">
        <f t="shared" si="1"/>
        <v>68625.018000000011</v>
      </c>
    </row>
    <row r="18" spans="2:15" x14ac:dyDescent="0.25">
      <c r="B18" s="24"/>
      <c r="C18" s="11">
        <v>19</v>
      </c>
      <c r="D18" s="34">
        <v>2692.5</v>
      </c>
      <c r="E18" s="35">
        <v>48412.654999999999</v>
      </c>
      <c r="F18" s="19">
        <v>33763.980000000003</v>
      </c>
      <c r="G18" s="36">
        <v>22075.52</v>
      </c>
      <c r="H18" s="31">
        <v>1303.17</v>
      </c>
      <c r="I18" s="31">
        <f t="shared" si="0"/>
        <v>26.925000000000001</v>
      </c>
      <c r="J18" s="48">
        <v>3088.8</v>
      </c>
      <c r="K18" s="33">
        <v>19337.27</v>
      </c>
      <c r="L18" s="56">
        <v>619.28</v>
      </c>
      <c r="M18" s="32"/>
      <c r="N18" s="93">
        <f t="shared" si="2"/>
        <v>24375.445</v>
      </c>
      <c r="O18" s="94">
        <f t="shared" si="1"/>
        <v>84476.560000000012</v>
      </c>
    </row>
    <row r="19" spans="2:15" x14ac:dyDescent="0.25">
      <c r="B19" s="24"/>
      <c r="C19" s="11">
        <v>20</v>
      </c>
      <c r="D19" s="34">
        <v>4441.8999999999996</v>
      </c>
      <c r="E19" s="35">
        <v>80378.866999999998</v>
      </c>
      <c r="F19" s="19">
        <v>55617.03</v>
      </c>
      <c r="G19" s="36">
        <v>48400.05</v>
      </c>
      <c r="H19" s="31">
        <v>2149.88</v>
      </c>
      <c r="I19" s="31">
        <f t="shared" si="0"/>
        <v>44.418999999999997</v>
      </c>
      <c r="J19" s="48">
        <v>2361.3000000000002</v>
      </c>
      <c r="K19" s="33">
        <v>18224.36</v>
      </c>
      <c r="L19" s="56">
        <v>1021.64</v>
      </c>
      <c r="M19" s="32"/>
      <c r="N19" s="93">
        <f t="shared" si="2"/>
        <v>23801.599000000002</v>
      </c>
      <c r="O19" s="94">
        <f t="shared" si="1"/>
        <v>111397.44599999998</v>
      </c>
    </row>
    <row r="20" spans="2:15" x14ac:dyDescent="0.25">
      <c r="B20" s="24"/>
      <c r="C20" s="11">
        <v>22</v>
      </c>
      <c r="D20" s="34">
        <v>4518.42</v>
      </c>
      <c r="E20" s="35">
        <v>53466.1826</v>
      </c>
      <c r="F20" s="19">
        <v>86134.69</v>
      </c>
      <c r="G20" s="36">
        <v>29593.18</v>
      </c>
      <c r="H20" s="31">
        <v>2186.92</v>
      </c>
      <c r="I20" s="31">
        <f t="shared" si="0"/>
        <v>45.184200000000004</v>
      </c>
      <c r="J20" s="48">
        <v>1078</v>
      </c>
      <c r="K20" s="33">
        <v>12804.45</v>
      </c>
      <c r="L20" s="56">
        <v>1039.24</v>
      </c>
      <c r="M20" s="32"/>
      <c r="N20" s="93">
        <f t="shared" si="2"/>
        <v>17153.7942</v>
      </c>
      <c r="O20" s="94">
        <f t="shared" si="1"/>
        <v>127161.48680000001</v>
      </c>
    </row>
    <row r="21" spans="2:15" x14ac:dyDescent="0.25">
      <c r="B21" s="24"/>
      <c r="C21" s="11">
        <v>24</v>
      </c>
      <c r="D21" s="34">
        <v>4410.6000000000004</v>
      </c>
      <c r="E21" s="35">
        <v>79863.377999999997</v>
      </c>
      <c r="F21" s="19">
        <v>54798.68</v>
      </c>
      <c r="G21" s="36">
        <v>47219.7</v>
      </c>
      <c r="H21" s="31">
        <v>2134.73</v>
      </c>
      <c r="I21" s="31">
        <f>D21*0.02</f>
        <v>88.212000000000003</v>
      </c>
      <c r="J21" s="48"/>
      <c r="K21" s="33">
        <v>18679.95</v>
      </c>
      <c r="L21" s="56">
        <v>1014.44</v>
      </c>
      <c r="M21" s="32"/>
      <c r="N21" s="93">
        <f t="shared" si="2"/>
        <v>21917.331999999999</v>
      </c>
      <c r="O21" s="94">
        <f t="shared" si="1"/>
        <v>109359.68999999999</v>
      </c>
    </row>
    <row r="22" spans="2:15" x14ac:dyDescent="0.25">
      <c r="B22" s="24"/>
      <c r="C22" s="11">
        <v>26</v>
      </c>
      <c r="D22" s="34">
        <v>2995.6</v>
      </c>
      <c r="E22" s="35">
        <v>36543.478000000003</v>
      </c>
      <c r="F22" s="19">
        <v>54974.65</v>
      </c>
      <c r="G22" s="36">
        <v>19977.91</v>
      </c>
      <c r="H22" s="31">
        <v>1449.87</v>
      </c>
      <c r="I22" s="31">
        <v>74.400000000000006</v>
      </c>
      <c r="J22" s="48"/>
      <c r="K22" s="33">
        <v>16569.689999999999</v>
      </c>
      <c r="L22" s="56">
        <v>688.99</v>
      </c>
      <c r="M22" s="32">
        <v>20682.16</v>
      </c>
      <c r="N22" s="93">
        <f t="shared" si="2"/>
        <v>39465.11</v>
      </c>
      <c r="O22" s="94">
        <f t="shared" si="1"/>
        <v>111005.32799999999</v>
      </c>
    </row>
    <row r="23" spans="2:15" ht="15.75" thickBot="1" x14ac:dyDescent="0.3">
      <c r="B23" s="24"/>
      <c r="C23" s="12">
        <v>28</v>
      </c>
      <c r="D23" s="69">
        <v>4404.7</v>
      </c>
      <c r="E23" s="67">
        <v>49997.190999999999</v>
      </c>
      <c r="F23" s="96">
        <v>84439.99</v>
      </c>
      <c r="G23" s="65">
        <v>28925.13</v>
      </c>
      <c r="H23" s="31">
        <v>2131.87</v>
      </c>
      <c r="I23" s="31">
        <f>D23*0.02</f>
        <v>88.093999999999994</v>
      </c>
      <c r="J23" s="49"/>
      <c r="K23" s="38">
        <v>18204.86</v>
      </c>
      <c r="L23" s="57">
        <v>1013.08</v>
      </c>
      <c r="M23" s="37"/>
      <c r="N23" s="93">
        <f t="shared" si="2"/>
        <v>21437.904000000002</v>
      </c>
      <c r="O23" s="94">
        <f t="shared" si="1"/>
        <v>126949.95500000002</v>
      </c>
    </row>
    <row r="24" spans="2:15" ht="15.75" thickBot="1" x14ac:dyDescent="0.3">
      <c r="B24" s="24"/>
      <c r="C24" s="39"/>
      <c r="D24" s="70">
        <v>47267.619999999995</v>
      </c>
      <c r="E24" s="43">
        <v>763467.16859999998</v>
      </c>
      <c r="F24" s="5">
        <f t="shared" ref="F24" si="3">SUM(F9:F23)</f>
        <v>699789.90999999992</v>
      </c>
      <c r="G24" s="44">
        <f>SUM(G9:G23)</f>
        <v>414657.67</v>
      </c>
      <c r="H24" s="40">
        <f>SUM(H9:H23)</f>
        <v>22877.51</v>
      </c>
      <c r="I24" s="40">
        <f>SUM(I9:I23)</f>
        <v>605.27319999999986</v>
      </c>
      <c r="J24" s="40">
        <f t="shared" ref="J24" si="4">SUM(J9:J23)</f>
        <v>38037.01</v>
      </c>
      <c r="K24" s="46">
        <f t="shared" ref="K24:O24" si="5">SUM(K9:K23)</f>
        <v>116293.81</v>
      </c>
      <c r="L24" s="73">
        <f>SUM(L9:L23)</f>
        <v>33721.1</v>
      </c>
      <c r="M24" s="51">
        <f t="shared" si="5"/>
        <v>20682.16</v>
      </c>
      <c r="N24" s="44">
        <f t="shared" si="5"/>
        <v>232216.86319999999</v>
      </c>
      <c r="O24" s="44">
        <f t="shared" si="5"/>
        <v>1280816.2718</v>
      </c>
    </row>
    <row r="25" spans="2:15" ht="21.75" thickBot="1" x14ac:dyDescent="0.3">
      <c r="B25" s="24"/>
      <c r="C25" s="137" t="s">
        <v>23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6"/>
    </row>
    <row r="26" spans="2:15" x14ac:dyDescent="0.25">
      <c r="B26" s="24"/>
      <c r="C26" s="10">
        <v>1</v>
      </c>
      <c r="D26" s="71">
        <v>2741</v>
      </c>
      <c r="E26" s="93">
        <v>36596.53</v>
      </c>
      <c r="F26" s="2">
        <v>46784.03</v>
      </c>
      <c r="G26" s="64">
        <v>15070.64</v>
      </c>
      <c r="H26" s="31">
        <v>1326.64</v>
      </c>
      <c r="I26" s="31">
        <f t="shared" ref="I26:I40" si="6">D26*0.02</f>
        <v>54.82</v>
      </c>
      <c r="J26" s="31">
        <v>2311.6999999999998</v>
      </c>
      <c r="K26" s="30">
        <v>1436.28</v>
      </c>
      <c r="L26" s="58">
        <v>630.42999999999995</v>
      </c>
      <c r="M26" s="71"/>
      <c r="N26" s="93">
        <f t="shared" ref="N26:N40" si="7">H26+I26+J26+K26+L26+M26</f>
        <v>5759.87</v>
      </c>
      <c r="O26" s="94">
        <f t="shared" ref="O26:O40" si="8">E26+F26+N26-G26</f>
        <v>74069.789999999994</v>
      </c>
    </row>
    <row r="27" spans="2:15" x14ac:dyDescent="0.25">
      <c r="B27" s="24"/>
      <c r="C27" s="11">
        <v>5</v>
      </c>
      <c r="D27" s="34">
        <v>2134.5</v>
      </c>
      <c r="E27" s="35">
        <v>37204.894999999997</v>
      </c>
      <c r="F27" s="1">
        <v>26927.78</v>
      </c>
      <c r="G27" s="94">
        <v>8014.18</v>
      </c>
      <c r="H27" s="31">
        <v>1033.0999999999999</v>
      </c>
      <c r="I27" s="31">
        <f t="shared" si="6"/>
        <v>42.69</v>
      </c>
      <c r="J27" s="48"/>
      <c r="K27" s="33">
        <v>1118.48</v>
      </c>
      <c r="L27" s="56">
        <v>490.94</v>
      </c>
      <c r="M27" s="34"/>
      <c r="N27" s="93">
        <f t="shared" si="7"/>
        <v>2685.21</v>
      </c>
      <c r="O27" s="94">
        <f t="shared" si="8"/>
        <v>58803.704999999994</v>
      </c>
    </row>
    <row r="28" spans="2:15" x14ac:dyDescent="0.25">
      <c r="B28" s="24"/>
      <c r="C28" s="11">
        <v>8</v>
      </c>
      <c r="D28" s="34">
        <v>4390</v>
      </c>
      <c r="E28" s="35">
        <v>79615.400000000009</v>
      </c>
      <c r="F28" s="1">
        <v>57108.87</v>
      </c>
      <c r="G28" s="94">
        <v>30734.29</v>
      </c>
      <c r="H28" s="31">
        <v>2124.7600000000002</v>
      </c>
      <c r="I28" s="31">
        <f t="shared" si="6"/>
        <v>87.8</v>
      </c>
      <c r="J28" s="48">
        <v>6681.9</v>
      </c>
      <c r="K28" s="33">
        <v>17300.36</v>
      </c>
      <c r="L28" s="56">
        <v>1009.7</v>
      </c>
      <c r="M28" s="34"/>
      <c r="N28" s="93">
        <f t="shared" si="7"/>
        <v>27204.52</v>
      </c>
      <c r="O28" s="94">
        <f t="shared" si="8"/>
        <v>133194.5</v>
      </c>
    </row>
    <row r="29" spans="2:15" x14ac:dyDescent="0.25">
      <c r="B29" s="24"/>
      <c r="C29" s="11">
        <v>9</v>
      </c>
      <c r="D29" s="34">
        <v>2718.1</v>
      </c>
      <c r="E29" s="35">
        <v>53362.112999999998</v>
      </c>
      <c r="F29" s="1">
        <v>36491.449999999997</v>
      </c>
      <c r="G29" s="94">
        <v>10870.07</v>
      </c>
      <c r="H29" s="31">
        <v>1315.56</v>
      </c>
      <c r="I29" s="31">
        <f t="shared" si="6"/>
        <v>54.362000000000002</v>
      </c>
      <c r="J29" s="48">
        <v>176.2</v>
      </c>
      <c r="K29" s="33">
        <v>1424.28</v>
      </c>
      <c r="L29" s="56">
        <v>625.16</v>
      </c>
      <c r="M29" s="34"/>
      <c r="N29" s="93">
        <f t="shared" si="7"/>
        <v>3595.5619999999999</v>
      </c>
      <c r="O29" s="94">
        <f t="shared" si="8"/>
        <v>82579.054999999993</v>
      </c>
    </row>
    <row r="30" spans="2:15" x14ac:dyDescent="0.25">
      <c r="B30" s="24"/>
      <c r="C30" s="11">
        <v>10</v>
      </c>
      <c r="D30" s="34">
        <v>4396.1000000000004</v>
      </c>
      <c r="E30" s="35">
        <v>72374.842999999993</v>
      </c>
      <c r="F30" s="1">
        <v>61427.53</v>
      </c>
      <c r="G30" s="94">
        <v>33579.31</v>
      </c>
      <c r="H30" s="31">
        <v>2127.71</v>
      </c>
      <c r="I30" s="31">
        <f t="shared" si="6"/>
        <v>87.922000000000011</v>
      </c>
      <c r="J30" s="48">
        <v>16314.08</v>
      </c>
      <c r="K30" s="33">
        <v>2303.56</v>
      </c>
      <c r="L30" s="56">
        <v>1011.1</v>
      </c>
      <c r="M30" s="34"/>
      <c r="N30" s="93">
        <f t="shared" si="7"/>
        <v>21844.371999999999</v>
      </c>
      <c r="O30" s="94">
        <f t="shared" si="8"/>
        <v>122067.435</v>
      </c>
    </row>
    <row r="31" spans="2:15" x14ac:dyDescent="0.25">
      <c r="B31" s="24"/>
      <c r="C31" s="11">
        <v>11</v>
      </c>
      <c r="D31" s="34">
        <v>2570.4</v>
      </c>
      <c r="E31" s="35">
        <v>32525.912</v>
      </c>
      <c r="F31" s="1">
        <v>47286.79</v>
      </c>
      <c r="G31" s="94">
        <v>16230.81</v>
      </c>
      <c r="H31" s="31">
        <v>1244.07</v>
      </c>
      <c r="I31" s="31">
        <f t="shared" si="6"/>
        <v>51.408000000000001</v>
      </c>
      <c r="J31" s="48"/>
      <c r="K31" s="33">
        <v>1346.89</v>
      </c>
      <c r="L31" s="56">
        <v>591.19000000000005</v>
      </c>
      <c r="M31" s="34"/>
      <c r="N31" s="93">
        <f t="shared" si="7"/>
        <v>3233.558</v>
      </c>
      <c r="O31" s="94">
        <f t="shared" si="8"/>
        <v>66815.450000000012</v>
      </c>
    </row>
    <row r="32" spans="2:15" x14ac:dyDescent="0.25">
      <c r="B32" s="24"/>
      <c r="C32" s="11">
        <v>12</v>
      </c>
      <c r="D32" s="34">
        <v>4356.2</v>
      </c>
      <c r="E32" s="35">
        <v>73052.936000000002</v>
      </c>
      <c r="F32" s="1">
        <v>59522.39</v>
      </c>
      <c r="G32" s="94">
        <v>29976.31</v>
      </c>
      <c r="H32" s="31">
        <v>2108.4</v>
      </c>
      <c r="I32" s="31">
        <f t="shared" si="6"/>
        <v>87.123999999999995</v>
      </c>
      <c r="J32" s="48">
        <v>2510.3000000000002</v>
      </c>
      <c r="K32" s="33">
        <v>2282.65</v>
      </c>
      <c r="L32" s="56">
        <v>1001.93</v>
      </c>
      <c r="M32" s="34"/>
      <c r="N32" s="93">
        <f t="shared" si="7"/>
        <v>7990.4040000000005</v>
      </c>
      <c r="O32" s="94">
        <f t="shared" si="8"/>
        <v>110589.42000000001</v>
      </c>
    </row>
    <row r="33" spans="2:15" x14ac:dyDescent="0.25">
      <c r="B33" s="24"/>
      <c r="C33" s="11">
        <v>13</v>
      </c>
      <c r="D33" s="34">
        <v>2504.6999999999998</v>
      </c>
      <c r="E33" s="35">
        <v>13429.367999999999</v>
      </c>
      <c r="F33" s="1">
        <v>63171.1</v>
      </c>
      <c r="G33" s="94">
        <v>4658.88</v>
      </c>
      <c r="H33" s="31">
        <v>1212.27</v>
      </c>
      <c r="I33" s="31">
        <f t="shared" si="6"/>
        <v>50.093999999999994</v>
      </c>
      <c r="J33" s="48">
        <v>525</v>
      </c>
      <c r="K33" s="33">
        <v>1366</v>
      </c>
      <c r="L33" s="56">
        <v>576.08000000000004</v>
      </c>
      <c r="M33" s="34"/>
      <c r="N33" s="93">
        <f t="shared" si="7"/>
        <v>3729.444</v>
      </c>
      <c r="O33" s="94">
        <f t="shared" si="8"/>
        <v>75671.031999999992</v>
      </c>
    </row>
    <row r="34" spans="2:15" x14ac:dyDescent="0.25">
      <c r="B34" s="24"/>
      <c r="C34" s="11">
        <v>14</v>
      </c>
      <c r="D34" s="34">
        <v>4415.8</v>
      </c>
      <c r="E34" s="35">
        <v>43337.381999999998</v>
      </c>
      <c r="F34" s="1">
        <v>114976.2</v>
      </c>
      <c r="G34" s="94">
        <v>23463.119999999999</v>
      </c>
      <c r="H34" s="31">
        <v>2137.25</v>
      </c>
      <c r="I34" s="31">
        <f t="shared" si="6"/>
        <v>88.316000000000003</v>
      </c>
      <c r="J34" s="48">
        <v>2765.7</v>
      </c>
      <c r="K34" s="33">
        <v>2313.88</v>
      </c>
      <c r="L34" s="56">
        <v>1015.63</v>
      </c>
      <c r="M34" s="34"/>
      <c r="N34" s="93">
        <f t="shared" si="7"/>
        <v>8320.7759999999998</v>
      </c>
      <c r="O34" s="94">
        <f t="shared" si="8"/>
        <v>143171.23800000001</v>
      </c>
    </row>
    <row r="35" spans="2:15" x14ac:dyDescent="0.25">
      <c r="B35" s="24"/>
      <c r="C35" s="11">
        <v>16</v>
      </c>
      <c r="D35" s="34">
        <v>4408.2</v>
      </c>
      <c r="E35" s="35">
        <v>54751.937999999995</v>
      </c>
      <c r="F35" s="1">
        <v>79779.759999999995</v>
      </c>
      <c r="G35" s="94">
        <v>25428.25</v>
      </c>
      <c r="H35" s="31">
        <v>2133.5700000000002</v>
      </c>
      <c r="I35" s="31">
        <f t="shared" si="6"/>
        <v>88.164000000000001</v>
      </c>
      <c r="J35" s="48">
        <v>3131.9</v>
      </c>
      <c r="K35" s="33">
        <v>2309.9</v>
      </c>
      <c r="L35" s="56">
        <v>1013.89</v>
      </c>
      <c r="M35" s="34"/>
      <c r="N35" s="93">
        <f t="shared" si="7"/>
        <v>8677.4239999999991</v>
      </c>
      <c r="O35" s="94">
        <f t="shared" si="8"/>
        <v>117780.87199999997</v>
      </c>
    </row>
    <row r="36" spans="2:15" x14ac:dyDescent="0.25">
      <c r="B36" s="24"/>
      <c r="C36" s="11">
        <v>17</v>
      </c>
      <c r="D36" s="34">
        <v>4437.3999999999996</v>
      </c>
      <c r="E36" s="35">
        <v>76411.035999999993</v>
      </c>
      <c r="F36" s="1">
        <v>58701.27</v>
      </c>
      <c r="G36" s="94">
        <v>44209.15</v>
      </c>
      <c r="H36" s="31">
        <v>2147.6999999999998</v>
      </c>
      <c r="I36" s="31">
        <f t="shared" si="6"/>
        <v>88.74799999999999</v>
      </c>
      <c r="J36" s="48">
        <v>10630</v>
      </c>
      <c r="K36" s="33">
        <v>2325.1999999999998</v>
      </c>
      <c r="L36" s="56">
        <v>1020.6</v>
      </c>
      <c r="M36" s="34"/>
      <c r="N36" s="93">
        <f t="shared" si="7"/>
        <v>16212.248000000001</v>
      </c>
      <c r="O36" s="94">
        <f t="shared" si="8"/>
        <v>107115.40399999998</v>
      </c>
    </row>
    <row r="37" spans="2:15" x14ac:dyDescent="0.25">
      <c r="C37" s="11">
        <v>19</v>
      </c>
      <c r="D37" s="34">
        <v>3381.7</v>
      </c>
      <c r="E37" s="35">
        <v>52429.038</v>
      </c>
      <c r="F37" s="1">
        <v>52412.91</v>
      </c>
      <c r="G37" s="94">
        <v>26503.99</v>
      </c>
      <c r="H37" s="31">
        <v>1725.84</v>
      </c>
      <c r="I37" s="31">
        <f t="shared" si="6"/>
        <v>67.634</v>
      </c>
      <c r="J37" s="48">
        <v>11140</v>
      </c>
      <c r="K37" s="33">
        <v>16772.009999999998</v>
      </c>
      <c r="L37" s="56">
        <v>777.79</v>
      </c>
      <c r="M37" s="34"/>
      <c r="N37" s="93">
        <f t="shared" si="7"/>
        <v>30483.273999999998</v>
      </c>
      <c r="O37" s="94">
        <f t="shared" si="8"/>
        <v>108821.232</v>
      </c>
    </row>
    <row r="38" spans="2:15" x14ac:dyDescent="0.25">
      <c r="C38" s="11">
        <v>21</v>
      </c>
      <c r="D38" s="34">
        <v>4528.2</v>
      </c>
      <c r="E38" s="35">
        <v>60395.73</v>
      </c>
      <c r="F38" s="1">
        <v>80507.649999999994</v>
      </c>
      <c r="G38" s="94">
        <v>29971.55</v>
      </c>
      <c r="H38" s="31">
        <v>2191.65</v>
      </c>
      <c r="I38" s="31">
        <f t="shared" si="6"/>
        <v>90.563999999999993</v>
      </c>
      <c r="J38" s="48"/>
      <c r="K38" s="33">
        <v>2372.7800000000002</v>
      </c>
      <c r="L38" s="56">
        <v>1207.76</v>
      </c>
      <c r="M38" s="34"/>
      <c r="N38" s="93">
        <f t="shared" si="7"/>
        <v>5862.7540000000008</v>
      </c>
      <c r="O38" s="94">
        <f t="shared" si="8"/>
        <v>116794.58400000002</v>
      </c>
    </row>
    <row r="39" spans="2:15" x14ac:dyDescent="0.25">
      <c r="C39" s="11">
        <v>23</v>
      </c>
      <c r="D39" s="34">
        <v>4705.1000000000004</v>
      </c>
      <c r="E39" s="35">
        <v>80464.943999999989</v>
      </c>
      <c r="F39" s="1">
        <v>62898.33</v>
      </c>
      <c r="G39" s="94">
        <v>48000.21</v>
      </c>
      <c r="H39" s="31">
        <v>2277.27</v>
      </c>
      <c r="I39" s="31">
        <f t="shared" si="6"/>
        <v>94.102000000000004</v>
      </c>
      <c r="J39" s="48">
        <v>7250.54</v>
      </c>
      <c r="K39" s="33">
        <v>2465.4699999999998</v>
      </c>
      <c r="L39" s="56">
        <v>1082.17</v>
      </c>
      <c r="M39" s="34"/>
      <c r="N39" s="93">
        <f t="shared" si="7"/>
        <v>13169.552</v>
      </c>
      <c r="O39" s="94">
        <f t="shared" si="8"/>
        <v>108532.61599999998</v>
      </c>
    </row>
    <row r="40" spans="2:15" ht="15.75" thickBot="1" x14ac:dyDescent="0.3">
      <c r="C40" s="12">
        <v>25</v>
      </c>
      <c r="D40" s="69">
        <v>4409</v>
      </c>
      <c r="E40" s="35">
        <v>61662.51</v>
      </c>
      <c r="F40" s="3">
        <v>74898.19</v>
      </c>
      <c r="G40" s="94">
        <v>28580.400000000001</v>
      </c>
      <c r="H40" s="31">
        <v>2133.96</v>
      </c>
      <c r="I40" s="31">
        <f t="shared" si="6"/>
        <v>88.18</v>
      </c>
      <c r="J40" s="49"/>
      <c r="K40" s="52">
        <v>2310.3200000000002</v>
      </c>
      <c r="L40" s="75">
        <v>1014.07</v>
      </c>
      <c r="M40" s="53"/>
      <c r="N40" s="93">
        <f t="shared" si="7"/>
        <v>5546.53</v>
      </c>
      <c r="O40" s="94">
        <f t="shared" si="8"/>
        <v>113526.83000000002</v>
      </c>
    </row>
    <row r="41" spans="2:15" ht="15.75" thickBot="1" x14ac:dyDescent="0.3">
      <c r="C41" s="45"/>
      <c r="D41" s="51">
        <v>56096.399999999994</v>
      </c>
      <c r="E41" s="43">
        <v>827614.57500000007</v>
      </c>
      <c r="F41" s="5">
        <f>SUM(F26:F40)</f>
        <v>922894.25</v>
      </c>
      <c r="G41" s="97">
        <f>SUM(G26:G40)</f>
        <v>375291.16000000003</v>
      </c>
      <c r="H41" s="40">
        <f>SUM(H26:H40)</f>
        <v>27239.750000000004</v>
      </c>
      <c r="I41" s="40">
        <f>SUM(I26:I40)</f>
        <v>1121.9280000000001</v>
      </c>
      <c r="J41" s="40">
        <f t="shared" ref="J41:K41" si="9">SUM(J26:J40)</f>
        <v>63437.32</v>
      </c>
      <c r="K41" s="54">
        <f t="shared" si="9"/>
        <v>59448.060000000005</v>
      </c>
      <c r="L41" s="54">
        <f>SUM(L26:L40)</f>
        <v>13068.439999999999</v>
      </c>
      <c r="M41" s="54">
        <f>SUM(M26:M40)</f>
        <v>0</v>
      </c>
      <c r="N41" s="42">
        <f>SUM(N26:N40)</f>
        <v>164315.49800000002</v>
      </c>
      <c r="O41" s="42">
        <f>SUM(O26:O40)</f>
        <v>1539533.1630000002</v>
      </c>
    </row>
    <row r="42" spans="2:15" ht="15.75" thickBot="1" x14ac:dyDescent="0.3">
      <c r="C42" s="39"/>
      <c r="D42" s="70">
        <v>103364.01999999999</v>
      </c>
      <c r="E42" s="9">
        <v>1591081.7436000002</v>
      </c>
      <c r="F42" s="28">
        <f>F24+F41</f>
        <v>1622684.16</v>
      </c>
      <c r="G42" s="42">
        <f>G24+G41</f>
        <v>789948.83000000007</v>
      </c>
      <c r="H42" s="40">
        <f>H24+H41</f>
        <v>50117.26</v>
      </c>
      <c r="I42" s="40">
        <f>I24+I41</f>
        <v>1727.2012</v>
      </c>
      <c r="J42" s="40">
        <f t="shared" ref="J42:K42" si="10">J24+J41</f>
        <v>101474.33</v>
      </c>
      <c r="K42" s="41">
        <f t="shared" si="10"/>
        <v>175741.87</v>
      </c>
      <c r="L42" s="41">
        <f>L24+L41</f>
        <v>46789.539999999994</v>
      </c>
      <c r="M42" s="41">
        <f>M24+M41</f>
        <v>20682.16</v>
      </c>
      <c r="N42" s="55">
        <f>N24+N41</f>
        <v>396532.36120000004</v>
      </c>
      <c r="O42" s="44">
        <f>O24+O41</f>
        <v>2820349.4347999999</v>
      </c>
    </row>
    <row r="44" spans="2:15" x14ac:dyDescent="0.25">
      <c r="I44" s="8"/>
      <c r="J44" s="8"/>
      <c r="O44" s="8">
        <f>E42+F42+N42-G42</f>
        <v>2820349.4347999999</v>
      </c>
    </row>
  </sheetData>
  <mergeCells count="15">
    <mergeCell ref="C8:O8"/>
    <mergeCell ref="C25:O25"/>
    <mergeCell ref="D3:G3"/>
    <mergeCell ref="O5:O7"/>
    <mergeCell ref="J6:J7"/>
    <mergeCell ref="C5:C7"/>
    <mergeCell ref="D5:D7"/>
    <mergeCell ref="H5:M5"/>
    <mergeCell ref="E5:E7"/>
    <mergeCell ref="F5:F7"/>
    <mergeCell ref="G5:G7"/>
    <mergeCell ref="K6:M6"/>
    <mergeCell ref="N5:N7"/>
    <mergeCell ref="I6:I7"/>
    <mergeCell ref="H6:H7"/>
  </mergeCells>
  <pageMargins left="0.25" right="0.25" top="0.75" bottom="0.75" header="0.3" footer="0.3"/>
  <pageSetup paperSize="9" scale="6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44"/>
  <sheetViews>
    <sheetView workbookViewId="0">
      <selection activeCell="E26" sqref="E26:E42"/>
    </sheetView>
  </sheetViews>
  <sheetFormatPr defaultRowHeight="15" x14ac:dyDescent="0.25"/>
  <cols>
    <col min="3" max="3" width="6" customWidth="1"/>
    <col min="4" max="4" width="10.140625" customWidth="1"/>
    <col min="5" max="5" width="12.85546875" customWidth="1"/>
    <col min="6" max="7" width="11.5703125" customWidth="1"/>
    <col min="8" max="8" width="9" customWidth="1"/>
    <col min="9" max="9" width="9.42578125" customWidth="1"/>
    <col min="11" max="12" width="8.85546875" customWidth="1"/>
    <col min="13" max="13" width="9.5703125" bestFit="1" customWidth="1"/>
    <col min="14" max="14" width="12.140625" customWidth="1"/>
    <col min="15" max="15" width="11.140625" customWidth="1"/>
  </cols>
  <sheetData>
    <row r="3" spans="2:15" ht="23.25" x14ac:dyDescent="0.25">
      <c r="D3" s="138" t="s">
        <v>14</v>
      </c>
      <c r="E3" s="138"/>
      <c r="F3" s="138"/>
      <c r="G3" s="138"/>
    </row>
    <row r="4" spans="2:15" ht="15.75" thickBot="1" x14ac:dyDescent="0.3"/>
    <row r="5" spans="2:15" ht="15.75" customHeight="1" thickBot="1" x14ac:dyDescent="0.3">
      <c r="C5" s="139" t="s">
        <v>0</v>
      </c>
      <c r="D5" s="139" t="s">
        <v>1</v>
      </c>
      <c r="E5" s="157" t="s">
        <v>19</v>
      </c>
      <c r="F5" s="125" t="s">
        <v>15</v>
      </c>
      <c r="G5" s="160" t="s">
        <v>17</v>
      </c>
      <c r="H5" s="155" t="s">
        <v>3</v>
      </c>
      <c r="I5" s="155"/>
      <c r="J5" s="155"/>
      <c r="K5" s="155"/>
      <c r="L5" s="155"/>
      <c r="M5" s="156"/>
      <c r="N5" s="123" t="s">
        <v>11</v>
      </c>
      <c r="O5" s="123" t="s">
        <v>18</v>
      </c>
    </row>
    <row r="6" spans="2:15" ht="18" customHeight="1" thickBot="1" x14ac:dyDescent="0.3">
      <c r="C6" s="140"/>
      <c r="D6" s="154"/>
      <c r="E6" s="158"/>
      <c r="F6" s="126"/>
      <c r="G6" s="161"/>
      <c r="H6" s="131" t="s">
        <v>8</v>
      </c>
      <c r="I6" s="124" t="s">
        <v>12</v>
      </c>
      <c r="J6" s="124" t="s">
        <v>6</v>
      </c>
      <c r="K6" s="150" t="s">
        <v>7</v>
      </c>
      <c r="L6" s="151"/>
      <c r="M6" s="165"/>
      <c r="N6" s="124"/>
      <c r="O6" s="124"/>
    </row>
    <row r="7" spans="2:15" ht="30.75" thickBot="1" x14ac:dyDescent="0.3">
      <c r="C7" s="140"/>
      <c r="D7" s="154"/>
      <c r="E7" s="158"/>
      <c r="F7" s="159"/>
      <c r="G7" s="162"/>
      <c r="H7" s="164"/>
      <c r="I7" s="163"/>
      <c r="J7" s="124"/>
      <c r="K7" s="90" t="s">
        <v>9</v>
      </c>
      <c r="L7" s="92" t="s">
        <v>2</v>
      </c>
      <c r="M7" s="90" t="s">
        <v>10</v>
      </c>
      <c r="N7" s="124"/>
      <c r="O7" s="124"/>
    </row>
    <row r="8" spans="2:15" ht="21.75" thickBot="1" x14ac:dyDescent="0.3">
      <c r="C8" s="127" t="s">
        <v>22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6"/>
    </row>
    <row r="9" spans="2:15" x14ac:dyDescent="0.25">
      <c r="C9" s="10">
        <v>2</v>
      </c>
      <c r="D9" s="98">
        <v>2681.1</v>
      </c>
      <c r="E9" s="81">
        <v>70675.344000000012</v>
      </c>
      <c r="F9" s="16">
        <v>38634.67</v>
      </c>
      <c r="G9" s="26">
        <v>37822.050000000003</v>
      </c>
      <c r="H9" s="22">
        <v>1214.54</v>
      </c>
      <c r="I9" s="22"/>
      <c r="J9" s="99"/>
      <c r="K9" s="86"/>
      <c r="L9" s="85">
        <v>311.01</v>
      </c>
      <c r="M9" s="21"/>
      <c r="N9" s="95">
        <f>H9+I9+J9+K9+L9+M9</f>
        <v>1525.55</v>
      </c>
      <c r="O9" s="2">
        <f>E9+F9+N9-G9</f>
        <v>73013.51400000001</v>
      </c>
    </row>
    <row r="10" spans="2:15" x14ac:dyDescent="0.25">
      <c r="C10" s="11">
        <v>4</v>
      </c>
      <c r="D10" s="34">
        <v>4800.6000000000004</v>
      </c>
      <c r="E10" s="77">
        <v>121401.514</v>
      </c>
      <c r="F10" s="17">
        <v>65893.09</v>
      </c>
      <c r="G10" s="47">
        <v>66632.460000000006</v>
      </c>
      <c r="H10" s="22">
        <v>2174.67</v>
      </c>
      <c r="I10" s="22"/>
      <c r="J10" s="33"/>
      <c r="K10" s="56"/>
      <c r="L10" s="63">
        <v>556.87</v>
      </c>
      <c r="M10" s="32"/>
      <c r="N10" s="95">
        <f t="shared" ref="N10:N23" si="0">H10+I10+J10+K10+L10+M10</f>
        <v>2731.54</v>
      </c>
      <c r="O10" s="2">
        <f t="shared" ref="O10:O23" si="1">E10+F10+N10-G10</f>
        <v>123393.68399999999</v>
      </c>
    </row>
    <row r="11" spans="2:15" x14ac:dyDescent="0.25">
      <c r="B11" s="24"/>
      <c r="C11" s="11">
        <v>5</v>
      </c>
      <c r="D11" s="34">
        <v>722.2</v>
      </c>
      <c r="E11" s="77">
        <v>24512.808000000001</v>
      </c>
      <c r="F11" s="17">
        <v>11605.67</v>
      </c>
      <c r="G11" s="47">
        <v>10467.09</v>
      </c>
      <c r="H11" s="22">
        <v>327.16000000000003</v>
      </c>
      <c r="I11" s="22"/>
      <c r="J11" s="33"/>
      <c r="K11" s="56"/>
      <c r="L11" s="63"/>
      <c r="M11" s="32"/>
      <c r="N11" s="95">
        <f t="shared" si="0"/>
        <v>327.16000000000003</v>
      </c>
      <c r="O11" s="2">
        <f t="shared" si="1"/>
        <v>25978.548000000006</v>
      </c>
    </row>
    <row r="12" spans="2:15" x14ac:dyDescent="0.25">
      <c r="B12" s="24"/>
      <c r="C12" s="11">
        <v>6</v>
      </c>
      <c r="D12" s="34">
        <v>2403.9</v>
      </c>
      <c r="E12" s="77">
        <v>61088.795999999995</v>
      </c>
      <c r="F12" s="17">
        <v>33899.97</v>
      </c>
      <c r="G12" s="47">
        <v>21473.68</v>
      </c>
      <c r="H12" s="22">
        <v>1088.97</v>
      </c>
      <c r="I12" s="22"/>
      <c r="J12" s="33"/>
      <c r="K12" s="56"/>
      <c r="L12" s="63"/>
      <c r="M12" s="32"/>
      <c r="N12" s="95">
        <f t="shared" si="0"/>
        <v>1088.97</v>
      </c>
      <c r="O12" s="2">
        <f t="shared" si="1"/>
        <v>74604.056000000011</v>
      </c>
    </row>
    <row r="13" spans="2:15" x14ac:dyDescent="0.25">
      <c r="B13" s="24"/>
      <c r="C13" s="11">
        <v>7</v>
      </c>
      <c r="D13" s="34">
        <v>3026.8</v>
      </c>
      <c r="E13" s="77">
        <v>60137.331999999995</v>
      </c>
      <c r="F13" s="17">
        <v>42081.08</v>
      </c>
      <c r="G13" s="47">
        <v>43756.24</v>
      </c>
      <c r="H13" s="22">
        <v>1371.14</v>
      </c>
      <c r="I13" s="22"/>
      <c r="J13" s="33"/>
      <c r="K13" s="56"/>
      <c r="L13" s="63">
        <v>351.11</v>
      </c>
      <c r="M13" s="32"/>
      <c r="N13" s="95">
        <f t="shared" si="0"/>
        <v>1722.25</v>
      </c>
      <c r="O13" s="2">
        <f t="shared" si="1"/>
        <v>60184.421999999999</v>
      </c>
    </row>
    <row r="14" spans="2:15" x14ac:dyDescent="0.25">
      <c r="B14" s="24"/>
      <c r="C14" s="11">
        <v>8</v>
      </c>
      <c r="D14" s="34">
        <v>2542.1999999999998</v>
      </c>
      <c r="E14" s="77">
        <v>63991.087999999996</v>
      </c>
      <c r="F14" s="17">
        <v>36183.54</v>
      </c>
      <c r="G14" s="47">
        <v>31223.58</v>
      </c>
      <c r="H14" s="22">
        <v>1151.6199999999999</v>
      </c>
      <c r="I14" s="22"/>
      <c r="J14" s="33"/>
      <c r="K14" s="56"/>
      <c r="L14" s="63">
        <v>294.89999999999998</v>
      </c>
      <c r="M14" s="32"/>
      <c r="N14" s="95">
        <f t="shared" si="0"/>
        <v>1446.52</v>
      </c>
      <c r="O14" s="2">
        <f t="shared" si="1"/>
        <v>70397.567999999999</v>
      </c>
    </row>
    <row r="15" spans="2:15" x14ac:dyDescent="0.25">
      <c r="B15" s="24"/>
      <c r="C15" s="11">
        <v>12</v>
      </c>
      <c r="D15" s="34">
        <v>1250.7</v>
      </c>
      <c r="E15" s="77">
        <v>33363.198000000004</v>
      </c>
      <c r="F15" s="17">
        <v>17081.62</v>
      </c>
      <c r="G15" s="47">
        <v>23410.799999999999</v>
      </c>
      <c r="H15" s="22">
        <v>566.57000000000005</v>
      </c>
      <c r="I15" s="22"/>
      <c r="J15" s="33"/>
      <c r="K15" s="56"/>
      <c r="L15" s="63">
        <v>145.08000000000001</v>
      </c>
      <c r="M15" s="32"/>
      <c r="N15" s="95">
        <f t="shared" si="0"/>
        <v>711.65000000000009</v>
      </c>
      <c r="O15" s="2">
        <f t="shared" si="1"/>
        <v>27745.668000000001</v>
      </c>
    </row>
    <row r="16" spans="2:15" x14ac:dyDescent="0.25">
      <c r="B16" s="24"/>
      <c r="C16" s="11">
        <v>14</v>
      </c>
      <c r="D16" s="34">
        <v>3392.2</v>
      </c>
      <c r="E16" s="77">
        <v>106670.70799999997</v>
      </c>
      <c r="F16" s="17">
        <v>32546.97</v>
      </c>
      <c r="G16" s="47">
        <v>46755.95</v>
      </c>
      <c r="H16" s="22">
        <v>1536.67</v>
      </c>
      <c r="I16" s="22"/>
      <c r="J16" s="33">
        <v>148.32</v>
      </c>
      <c r="K16" s="56"/>
      <c r="L16" s="63">
        <v>393.5</v>
      </c>
      <c r="M16" s="32">
        <v>152605.21</v>
      </c>
      <c r="N16" s="95">
        <f t="shared" si="0"/>
        <v>154683.69999999998</v>
      </c>
      <c r="O16" s="2">
        <f t="shared" si="1"/>
        <v>247145.4279999999</v>
      </c>
    </row>
    <row r="17" spans="2:15" x14ac:dyDescent="0.25">
      <c r="B17" s="24"/>
      <c r="C17" s="11">
        <v>17</v>
      </c>
      <c r="D17" s="34">
        <v>2984.2</v>
      </c>
      <c r="E17" s="77">
        <v>68625.018000000011</v>
      </c>
      <c r="F17" s="17">
        <v>43002.3</v>
      </c>
      <c r="G17" s="47">
        <v>36888.33</v>
      </c>
      <c r="H17" s="22">
        <v>1351.84</v>
      </c>
      <c r="I17" s="22"/>
      <c r="J17" s="33"/>
      <c r="K17" s="56"/>
      <c r="L17" s="63">
        <v>346.17</v>
      </c>
      <c r="M17" s="32"/>
      <c r="N17" s="95">
        <f t="shared" si="0"/>
        <v>1698.01</v>
      </c>
      <c r="O17" s="2">
        <f t="shared" si="1"/>
        <v>76436.998000000007</v>
      </c>
    </row>
    <row r="18" spans="2:15" x14ac:dyDescent="0.25">
      <c r="B18" s="24"/>
      <c r="C18" s="11">
        <v>19</v>
      </c>
      <c r="D18" s="34">
        <v>2692.5</v>
      </c>
      <c r="E18" s="77">
        <v>84476.560000000012</v>
      </c>
      <c r="F18" s="17">
        <v>38793.22</v>
      </c>
      <c r="G18" s="47">
        <v>33903.14</v>
      </c>
      <c r="H18" s="22">
        <v>1219.7</v>
      </c>
      <c r="I18" s="22"/>
      <c r="J18" s="33"/>
      <c r="K18" s="56"/>
      <c r="L18" s="63">
        <v>312.33</v>
      </c>
      <c r="M18" s="32"/>
      <c r="N18" s="95">
        <f t="shared" si="0"/>
        <v>1532.03</v>
      </c>
      <c r="O18" s="2">
        <f t="shared" si="1"/>
        <v>90898.670000000013</v>
      </c>
    </row>
    <row r="19" spans="2:15" x14ac:dyDescent="0.25">
      <c r="B19" s="24"/>
      <c r="C19" s="11">
        <v>20</v>
      </c>
      <c r="D19" s="34">
        <v>4441.8999999999996</v>
      </c>
      <c r="E19" s="77">
        <v>111397.44599999998</v>
      </c>
      <c r="F19" s="17">
        <v>64002.01</v>
      </c>
      <c r="G19" s="47">
        <v>56734.5</v>
      </c>
      <c r="H19" s="22">
        <v>2012.18</v>
      </c>
      <c r="I19" s="22"/>
      <c r="J19" s="33"/>
      <c r="K19" s="56"/>
      <c r="L19" s="63">
        <v>515.26</v>
      </c>
      <c r="M19" s="32">
        <v>4743.95</v>
      </c>
      <c r="N19" s="95">
        <f t="shared" si="0"/>
        <v>7271.3899999999994</v>
      </c>
      <c r="O19" s="2">
        <f t="shared" si="1"/>
        <v>125936.34599999996</v>
      </c>
    </row>
    <row r="20" spans="2:15" x14ac:dyDescent="0.25">
      <c r="B20" s="24"/>
      <c r="C20" s="11">
        <v>22</v>
      </c>
      <c r="D20" s="34">
        <v>4518.42</v>
      </c>
      <c r="E20" s="77">
        <v>127161.48680000001</v>
      </c>
      <c r="F20" s="17">
        <v>63459.27</v>
      </c>
      <c r="G20" s="47">
        <v>57250.26</v>
      </c>
      <c r="H20" s="22">
        <v>2046.84</v>
      </c>
      <c r="I20" s="22"/>
      <c r="J20" s="33"/>
      <c r="K20" s="56"/>
      <c r="L20" s="63">
        <v>524.14</v>
      </c>
      <c r="M20" s="32"/>
      <c r="N20" s="95">
        <f t="shared" si="0"/>
        <v>2570.98</v>
      </c>
      <c r="O20" s="2">
        <f t="shared" si="1"/>
        <v>135941.4768</v>
      </c>
    </row>
    <row r="21" spans="2:15" x14ac:dyDescent="0.25">
      <c r="B21" s="24"/>
      <c r="C21" s="11">
        <v>24</v>
      </c>
      <c r="D21" s="34">
        <v>4410.6000000000004</v>
      </c>
      <c r="E21" s="77">
        <v>109359.68999999999</v>
      </c>
      <c r="F21" s="17">
        <v>60533.51</v>
      </c>
      <c r="G21" s="47">
        <v>62349.05</v>
      </c>
      <c r="H21" s="22">
        <v>1998</v>
      </c>
      <c r="I21" s="22"/>
      <c r="J21" s="33"/>
      <c r="K21" s="56"/>
      <c r="L21" s="63">
        <v>511.63</v>
      </c>
      <c r="M21" s="32">
        <v>157668.67000000001</v>
      </c>
      <c r="N21" s="95">
        <f t="shared" si="0"/>
        <v>160178.30000000002</v>
      </c>
      <c r="O21" s="2">
        <f t="shared" si="1"/>
        <v>267722.45</v>
      </c>
    </row>
    <row r="22" spans="2:15" x14ac:dyDescent="0.25">
      <c r="B22" s="24"/>
      <c r="C22" s="11">
        <v>26</v>
      </c>
      <c r="D22" s="34">
        <v>2995.6</v>
      </c>
      <c r="E22" s="77">
        <v>111005.32799999999</v>
      </c>
      <c r="F22" s="17">
        <v>43166.61</v>
      </c>
      <c r="G22" s="47">
        <v>52007.17</v>
      </c>
      <c r="H22" s="22">
        <v>1357.01</v>
      </c>
      <c r="I22" s="22"/>
      <c r="J22" s="33"/>
      <c r="K22" s="56"/>
      <c r="L22" s="63">
        <v>347.49</v>
      </c>
      <c r="M22" s="32"/>
      <c r="N22" s="95">
        <f t="shared" si="0"/>
        <v>1704.5</v>
      </c>
      <c r="O22" s="2">
        <f t="shared" si="1"/>
        <v>103869.268</v>
      </c>
    </row>
    <row r="23" spans="2:15" ht="15.75" thickBot="1" x14ac:dyDescent="0.3">
      <c r="B23" s="24"/>
      <c r="C23" s="12">
        <v>28</v>
      </c>
      <c r="D23" s="69">
        <v>4404.7</v>
      </c>
      <c r="E23" s="78">
        <v>126949.95500000002</v>
      </c>
      <c r="F23" s="59">
        <v>63437.13</v>
      </c>
      <c r="G23" s="74">
        <v>75048.81</v>
      </c>
      <c r="H23" s="79">
        <v>1995.33</v>
      </c>
      <c r="I23" s="79"/>
      <c r="J23" s="38"/>
      <c r="K23" s="57"/>
      <c r="L23" s="80">
        <v>510.95</v>
      </c>
      <c r="M23" s="37"/>
      <c r="N23" s="95">
        <f t="shared" si="0"/>
        <v>2506.2799999999997</v>
      </c>
      <c r="O23" s="2">
        <f t="shared" si="1"/>
        <v>117844.55500000002</v>
      </c>
    </row>
    <row r="24" spans="2:15" ht="15.75" thickBot="1" x14ac:dyDescent="0.3">
      <c r="B24" s="24"/>
      <c r="C24" s="39"/>
      <c r="D24" s="70">
        <v>47267.619999999995</v>
      </c>
      <c r="E24" s="83">
        <v>1280816.2718</v>
      </c>
      <c r="F24" s="18">
        <f>SUM(F9:F23)</f>
        <v>654320.66</v>
      </c>
      <c r="G24" s="50">
        <f>SUM(G9:G23)</f>
        <v>655723.1100000001</v>
      </c>
      <c r="H24" s="40">
        <f>SUM(H9:H23)</f>
        <v>21412.239999999998</v>
      </c>
      <c r="I24" s="40">
        <f>SUM(I9:I23)</f>
        <v>0</v>
      </c>
      <c r="J24" s="40">
        <f t="shared" ref="J24:M24" si="2">SUM(J9:J23)</f>
        <v>148.32</v>
      </c>
      <c r="K24" s="40">
        <f>SUM(K9:K23)</f>
        <v>0</v>
      </c>
      <c r="L24" s="40">
        <f>SUM(L9:L23)</f>
        <v>5120.4399999999987</v>
      </c>
      <c r="M24" s="40">
        <f t="shared" si="2"/>
        <v>315017.83</v>
      </c>
      <c r="N24" s="44">
        <f>SUM(N9:N23)</f>
        <v>341698.83</v>
      </c>
      <c r="O24" s="28">
        <f>SUM(O9:O23)</f>
        <v>1621112.6517999999</v>
      </c>
    </row>
    <row r="25" spans="2:15" ht="21.75" thickBot="1" x14ac:dyDescent="0.4">
      <c r="B25" s="24"/>
      <c r="C25" s="120" t="s">
        <v>23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2"/>
    </row>
    <row r="26" spans="2:15" x14ac:dyDescent="0.25">
      <c r="B26" s="24"/>
      <c r="C26" s="10">
        <v>1</v>
      </c>
      <c r="D26" s="71">
        <v>2741</v>
      </c>
      <c r="E26" s="81">
        <v>74069.789999999994</v>
      </c>
      <c r="F26" s="16">
        <v>38080.67</v>
      </c>
      <c r="G26" s="47">
        <v>42200.52</v>
      </c>
      <c r="H26" s="22">
        <v>1241.67</v>
      </c>
      <c r="I26" s="22"/>
      <c r="J26" s="30"/>
      <c r="K26" s="58"/>
      <c r="L26" s="82">
        <v>317.95999999999998</v>
      </c>
      <c r="M26" s="58"/>
      <c r="N26" s="95">
        <f t="shared" ref="N26:N40" si="3">H26+I26+J26+K26+L26+M26</f>
        <v>1559.63</v>
      </c>
      <c r="O26" s="2">
        <f t="shared" ref="O26:O40" si="4">E26+F26+N26-G26</f>
        <v>71509.570000000007</v>
      </c>
    </row>
    <row r="27" spans="2:15" x14ac:dyDescent="0.25">
      <c r="B27" s="24"/>
      <c r="C27" s="11">
        <v>5</v>
      </c>
      <c r="D27" s="34">
        <v>2134.5</v>
      </c>
      <c r="E27" s="77">
        <v>58803.704999999994</v>
      </c>
      <c r="F27" s="17">
        <v>30755.279999999999</v>
      </c>
      <c r="G27" s="47">
        <v>30709.84</v>
      </c>
      <c r="H27" s="22">
        <v>966.93</v>
      </c>
      <c r="I27" s="22"/>
      <c r="J27" s="33"/>
      <c r="K27" s="56"/>
      <c r="L27" s="63">
        <v>247.6</v>
      </c>
      <c r="M27" s="56"/>
      <c r="N27" s="95">
        <f t="shared" si="3"/>
        <v>1214.53</v>
      </c>
      <c r="O27" s="2">
        <f t="shared" si="4"/>
        <v>60063.674999999988</v>
      </c>
    </row>
    <row r="28" spans="2:15" x14ac:dyDescent="0.25">
      <c r="B28" s="24"/>
      <c r="C28" s="11">
        <v>8</v>
      </c>
      <c r="D28" s="34">
        <v>4390</v>
      </c>
      <c r="E28" s="77">
        <v>133194.5</v>
      </c>
      <c r="F28" s="17">
        <v>60491.14</v>
      </c>
      <c r="G28" s="47">
        <v>60894.54</v>
      </c>
      <c r="H28" s="22">
        <v>1988.67</v>
      </c>
      <c r="I28" s="22"/>
      <c r="J28" s="33"/>
      <c r="K28" s="56"/>
      <c r="L28" s="63">
        <v>509.24</v>
      </c>
      <c r="M28" s="56">
        <v>29935.55</v>
      </c>
      <c r="N28" s="95">
        <f t="shared" si="3"/>
        <v>32433.46</v>
      </c>
      <c r="O28" s="2">
        <f t="shared" si="4"/>
        <v>165224.56</v>
      </c>
    </row>
    <row r="29" spans="2:15" x14ac:dyDescent="0.25">
      <c r="B29" s="24"/>
      <c r="C29" s="11">
        <v>9</v>
      </c>
      <c r="D29" s="34">
        <v>2718.1</v>
      </c>
      <c r="E29" s="77">
        <v>82579.054999999993</v>
      </c>
      <c r="F29" s="17">
        <v>32387.07</v>
      </c>
      <c r="G29" s="47">
        <v>40067.65</v>
      </c>
      <c r="H29" s="22">
        <v>1231.3</v>
      </c>
      <c r="I29" s="22"/>
      <c r="J29" s="33"/>
      <c r="K29" s="56"/>
      <c r="L29" s="63">
        <v>315.3</v>
      </c>
      <c r="M29" s="56"/>
      <c r="N29" s="95">
        <f t="shared" si="3"/>
        <v>1546.6</v>
      </c>
      <c r="O29" s="2">
        <f t="shared" si="4"/>
        <v>76445.075000000012</v>
      </c>
    </row>
    <row r="30" spans="2:15" x14ac:dyDescent="0.25">
      <c r="B30" s="24"/>
      <c r="C30" s="11">
        <v>10</v>
      </c>
      <c r="D30" s="34">
        <v>4396.1000000000004</v>
      </c>
      <c r="E30" s="77">
        <v>122067.435</v>
      </c>
      <c r="F30" s="17">
        <v>60302.879999999997</v>
      </c>
      <c r="G30" s="47">
        <v>61515.519999999997</v>
      </c>
      <c r="H30" s="22">
        <v>1991.43</v>
      </c>
      <c r="I30" s="22"/>
      <c r="J30" s="33"/>
      <c r="K30" s="56"/>
      <c r="L30" s="63">
        <v>509.95</v>
      </c>
      <c r="M30" s="56"/>
      <c r="N30" s="95">
        <f t="shared" si="3"/>
        <v>2501.38</v>
      </c>
      <c r="O30" s="2">
        <f t="shared" si="4"/>
        <v>123356.17500000002</v>
      </c>
    </row>
    <row r="31" spans="2:15" x14ac:dyDescent="0.25">
      <c r="B31" s="24"/>
      <c r="C31" s="11">
        <v>11</v>
      </c>
      <c r="D31" s="34">
        <v>2570.4</v>
      </c>
      <c r="E31" s="77">
        <v>66815.450000000012</v>
      </c>
      <c r="F31" s="17">
        <v>37845.300000000003</v>
      </c>
      <c r="G31" s="47">
        <v>32472.41</v>
      </c>
      <c r="H31" s="22">
        <v>1164.3900000000001</v>
      </c>
      <c r="I31" s="22"/>
      <c r="J31" s="33"/>
      <c r="K31" s="56"/>
      <c r="L31" s="63">
        <v>32374.97</v>
      </c>
      <c r="M31" s="56"/>
      <c r="N31" s="95">
        <f t="shared" si="3"/>
        <v>33539.360000000001</v>
      </c>
      <c r="O31" s="2">
        <f t="shared" si="4"/>
        <v>105727.70000000001</v>
      </c>
    </row>
    <row r="32" spans="2:15" x14ac:dyDescent="0.25">
      <c r="B32" s="24"/>
      <c r="C32" s="11">
        <v>12</v>
      </c>
      <c r="D32" s="34">
        <v>4356.2</v>
      </c>
      <c r="E32" s="77">
        <v>110589.42000000001</v>
      </c>
      <c r="F32" s="17">
        <v>62772.92</v>
      </c>
      <c r="G32" s="47">
        <v>62706.46</v>
      </c>
      <c r="H32" s="22">
        <v>1973.36</v>
      </c>
      <c r="I32" s="22"/>
      <c r="J32" s="33"/>
      <c r="K32" s="56"/>
      <c r="L32" s="63">
        <v>505.32</v>
      </c>
      <c r="M32" s="56">
        <v>4743.95</v>
      </c>
      <c r="N32" s="95">
        <f t="shared" si="3"/>
        <v>7222.6299999999992</v>
      </c>
      <c r="O32" s="2">
        <f t="shared" si="4"/>
        <v>117878.51000000004</v>
      </c>
    </row>
    <row r="33" spans="2:15" x14ac:dyDescent="0.25">
      <c r="B33" s="24"/>
      <c r="C33" s="11">
        <v>13</v>
      </c>
      <c r="D33" s="34">
        <v>2504.6999999999998</v>
      </c>
      <c r="E33" s="77">
        <v>75671.031999999992</v>
      </c>
      <c r="F33" s="17">
        <v>35174.230000000003</v>
      </c>
      <c r="G33" s="47">
        <v>33416.25</v>
      </c>
      <c r="H33" s="22">
        <v>1134.6300000000001</v>
      </c>
      <c r="I33" s="22"/>
      <c r="J33" s="33"/>
      <c r="K33" s="56"/>
      <c r="L33" s="63">
        <v>273.44</v>
      </c>
      <c r="M33" s="56"/>
      <c r="N33" s="95">
        <f t="shared" si="3"/>
        <v>1408.0700000000002</v>
      </c>
      <c r="O33" s="2">
        <f t="shared" si="4"/>
        <v>78837.081999999995</v>
      </c>
    </row>
    <row r="34" spans="2:15" x14ac:dyDescent="0.25">
      <c r="B34" s="24"/>
      <c r="C34" s="11">
        <v>14</v>
      </c>
      <c r="D34" s="34">
        <v>4415.8</v>
      </c>
      <c r="E34" s="77">
        <v>143171.23800000001</v>
      </c>
      <c r="F34" s="17">
        <v>36682.959999999999</v>
      </c>
      <c r="G34" s="47">
        <v>73992.03</v>
      </c>
      <c r="H34" s="22">
        <v>2000.36</v>
      </c>
      <c r="I34" s="22"/>
      <c r="J34" s="33"/>
      <c r="K34" s="56"/>
      <c r="L34" s="63">
        <v>512.23</v>
      </c>
      <c r="M34" s="56"/>
      <c r="N34" s="95">
        <f t="shared" si="3"/>
        <v>2512.59</v>
      </c>
      <c r="O34" s="2">
        <f t="shared" si="4"/>
        <v>108374.758</v>
      </c>
    </row>
    <row r="35" spans="2:15" x14ac:dyDescent="0.25">
      <c r="B35" s="24"/>
      <c r="C35" s="11">
        <v>16</v>
      </c>
      <c r="D35" s="34">
        <v>4408.2</v>
      </c>
      <c r="E35" s="77">
        <v>117780.87199999997</v>
      </c>
      <c r="F35" s="17">
        <v>63522.23</v>
      </c>
      <c r="G35" s="47">
        <v>72571.33</v>
      </c>
      <c r="H35" s="22">
        <v>1996.91</v>
      </c>
      <c r="I35" s="22"/>
      <c r="J35" s="33"/>
      <c r="K35" s="56"/>
      <c r="L35" s="63">
        <v>511.35</v>
      </c>
      <c r="M35" s="56"/>
      <c r="N35" s="95">
        <f t="shared" si="3"/>
        <v>2508.2600000000002</v>
      </c>
      <c r="O35" s="2">
        <f t="shared" si="4"/>
        <v>111240.03199999999</v>
      </c>
    </row>
    <row r="36" spans="2:15" x14ac:dyDescent="0.25">
      <c r="B36" s="24"/>
      <c r="C36" s="11">
        <v>17</v>
      </c>
      <c r="D36" s="34">
        <v>4437.3999999999996</v>
      </c>
      <c r="E36" s="77">
        <v>107115.40399999998</v>
      </c>
      <c r="F36" s="17">
        <v>63922.73</v>
      </c>
      <c r="G36" s="47">
        <v>59229.03</v>
      </c>
      <c r="H36" s="22">
        <v>2010.14</v>
      </c>
      <c r="I36" s="22"/>
      <c r="J36" s="33">
        <v>439.75</v>
      </c>
      <c r="K36" s="56"/>
      <c r="L36" s="63">
        <v>514.74</v>
      </c>
      <c r="M36" s="56">
        <v>5420.44</v>
      </c>
      <c r="N36" s="95">
        <f t="shared" si="3"/>
        <v>8385.07</v>
      </c>
      <c r="O36" s="2">
        <f t="shared" si="4"/>
        <v>120194.174</v>
      </c>
    </row>
    <row r="37" spans="2:15" x14ac:dyDescent="0.25">
      <c r="C37" s="11">
        <v>19</v>
      </c>
      <c r="D37" s="34">
        <v>3381.7</v>
      </c>
      <c r="E37" s="77">
        <v>108821.232</v>
      </c>
      <c r="F37" s="17">
        <v>45575.71</v>
      </c>
      <c r="G37" s="47">
        <v>39540.14</v>
      </c>
      <c r="H37" s="22">
        <v>1553.08</v>
      </c>
      <c r="I37" s="22"/>
      <c r="J37" s="33"/>
      <c r="K37" s="56"/>
      <c r="L37" s="63">
        <v>392.28</v>
      </c>
      <c r="M37" s="56"/>
      <c r="N37" s="95">
        <f t="shared" si="3"/>
        <v>1945.36</v>
      </c>
      <c r="O37" s="2">
        <f t="shared" si="4"/>
        <v>116802.162</v>
      </c>
    </row>
    <row r="38" spans="2:15" x14ac:dyDescent="0.25">
      <c r="C38" s="11">
        <v>21</v>
      </c>
      <c r="D38" s="34">
        <v>4528.2</v>
      </c>
      <c r="E38" s="77">
        <v>116794.58400000002</v>
      </c>
      <c r="F38" s="17">
        <v>66655.210000000006</v>
      </c>
      <c r="G38" s="47">
        <v>62280.1</v>
      </c>
      <c r="H38" s="22">
        <v>2051.27</v>
      </c>
      <c r="I38" s="22"/>
      <c r="J38" s="33"/>
      <c r="K38" s="56"/>
      <c r="L38" s="63">
        <v>525.27</v>
      </c>
      <c r="M38" s="56"/>
      <c r="N38" s="95">
        <f t="shared" si="3"/>
        <v>2576.54</v>
      </c>
      <c r="O38" s="2">
        <f t="shared" si="4"/>
        <v>123746.23400000003</v>
      </c>
    </row>
    <row r="39" spans="2:15" x14ac:dyDescent="0.25">
      <c r="C39" s="11">
        <v>23</v>
      </c>
      <c r="D39" s="34">
        <v>4705.1000000000004</v>
      </c>
      <c r="E39" s="77">
        <v>108532.61599999998</v>
      </c>
      <c r="F39" s="17">
        <v>64557.63</v>
      </c>
      <c r="G39" s="47">
        <v>58563.68</v>
      </c>
      <c r="H39" s="22">
        <v>2131.41</v>
      </c>
      <c r="I39" s="22"/>
      <c r="J39" s="33"/>
      <c r="K39" s="56"/>
      <c r="L39" s="63">
        <v>545.79</v>
      </c>
      <c r="M39" s="56">
        <v>33142.14</v>
      </c>
      <c r="N39" s="95">
        <f t="shared" si="3"/>
        <v>35819.339999999997</v>
      </c>
      <c r="O39" s="2">
        <f t="shared" si="4"/>
        <v>150345.90599999999</v>
      </c>
    </row>
    <row r="40" spans="2:15" ht="15.75" thickBot="1" x14ac:dyDescent="0.3">
      <c r="C40" s="12">
        <v>25</v>
      </c>
      <c r="D40" s="76">
        <v>4409</v>
      </c>
      <c r="E40" s="78">
        <v>113526.83000000002</v>
      </c>
      <c r="F40" s="59">
        <v>61551.01</v>
      </c>
      <c r="G40" s="66">
        <v>61123.63</v>
      </c>
      <c r="H40" s="79">
        <v>1997.28</v>
      </c>
      <c r="I40" s="79"/>
      <c r="J40" s="23">
        <v>877.31</v>
      </c>
      <c r="K40" s="29"/>
      <c r="L40" s="84">
        <v>511.44</v>
      </c>
      <c r="M40" s="29">
        <v>39321.53</v>
      </c>
      <c r="N40" s="95">
        <f t="shared" si="3"/>
        <v>42707.56</v>
      </c>
      <c r="O40" s="2">
        <f t="shared" si="4"/>
        <v>156661.77000000002</v>
      </c>
    </row>
    <row r="41" spans="2:15" ht="15.75" thickBot="1" x14ac:dyDescent="0.3">
      <c r="C41" s="4"/>
      <c r="D41" s="72">
        <v>56096.399999999994</v>
      </c>
      <c r="E41" s="83">
        <v>1539533.1630000002</v>
      </c>
      <c r="F41" s="18">
        <f>SUM(F26:F40)</f>
        <v>760276.97</v>
      </c>
      <c r="G41" s="20">
        <f>SUM(G26:G40)</f>
        <v>791283.13</v>
      </c>
      <c r="H41" s="14">
        <f>SUM(H26:H40)</f>
        <v>25432.83</v>
      </c>
      <c r="I41" s="14">
        <f>SUM(I26:I40)</f>
        <v>0</v>
      </c>
      <c r="J41" s="14">
        <f t="shared" ref="J41:M41" si="5">SUM(J26:J40)</f>
        <v>1317.06</v>
      </c>
      <c r="K41" s="14">
        <f>SUM(K26:K40)</f>
        <v>0</v>
      </c>
      <c r="L41" s="6">
        <f>SUM(L26:L40)</f>
        <v>38566.880000000005</v>
      </c>
      <c r="M41" s="13">
        <f t="shared" si="5"/>
        <v>112563.61</v>
      </c>
      <c r="N41" s="5">
        <f>SUM(N26:N40)</f>
        <v>177880.37999999998</v>
      </c>
      <c r="O41" s="5">
        <f>SUM(O26:O40)</f>
        <v>1686407.3830000001</v>
      </c>
    </row>
    <row r="42" spans="2:15" ht="15.75" thickBot="1" x14ac:dyDescent="0.3">
      <c r="C42" s="4"/>
      <c r="D42" s="72">
        <v>103364.01999999999</v>
      </c>
      <c r="E42" s="83">
        <v>2820349.4347999999</v>
      </c>
      <c r="F42" s="18">
        <f>F24+F41</f>
        <v>1414597.63</v>
      </c>
      <c r="G42" s="20">
        <f>G24+G41</f>
        <v>1447006.2400000002</v>
      </c>
      <c r="H42" s="14">
        <f>H24+H41</f>
        <v>46845.07</v>
      </c>
      <c r="I42" s="14">
        <f>I24+I41</f>
        <v>0</v>
      </c>
      <c r="J42" s="15">
        <f t="shared" ref="J42:M42" si="6">J24+J41</f>
        <v>1465.3799999999999</v>
      </c>
      <c r="K42" s="13">
        <f>K24+K41</f>
        <v>0</v>
      </c>
      <c r="L42" s="6">
        <f>L24+L41</f>
        <v>43687.320000000007</v>
      </c>
      <c r="M42" s="13">
        <f t="shared" si="6"/>
        <v>427581.44</v>
      </c>
      <c r="N42" s="5">
        <f>N24+N41</f>
        <v>519579.20999999996</v>
      </c>
      <c r="O42" s="5">
        <f>O24+O41</f>
        <v>3307520.0348</v>
      </c>
    </row>
    <row r="44" spans="2:15" x14ac:dyDescent="0.25">
      <c r="H44" s="8"/>
      <c r="I44" s="8"/>
    </row>
  </sheetData>
  <mergeCells count="15">
    <mergeCell ref="C8:O8"/>
    <mergeCell ref="C25:O25"/>
    <mergeCell ref="D3:G3"/>
    <mergeCell ref="C5:C7"/>
    <mergeCell ref="D5:D7"/>
    <mergeCell ref="H5:M5"/>
    <mergeCell ref="E5:E7"/>
    <mergeCell ref="F5:F7"/>
    <mergeCell ref="G5:G7"/>
    <mergeCell ref="O5:O7"/>
    <mergeCell ref="J6:J7"/>
    <mergeCell ref="I6:I7"/>
    <mergeCell ref="H6:H7"/>
    <mergeCell ref="K6:M6"/>
    <mergeCell ref="N5:N7"/>
  </mergeCells>
  <pageMargins left="0.25" right="0.25" top="0.75" bottom="0.75" header="0.3" footer="0.3"/>
  <pageSetup paperSize="9" scale="6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P45"/>
  <sheetViews>
    <sheetView workbookViewId="0">
      <selection activeCell="Q4" sqref="Q4"/>
    </sheetView>
  </sheetViews>
  <sheetFormatPr defaultRowHeight="15" x14ac:dyDescent="0.25"/>
  <cols>
    <col min="3" max="3" width="7.5703125" customWidth="1"/>
    <col min="4" max="4" width="12.7109375" customWidth="1"/>
    <col min="5" max="5" width="10.85546875" customWidth="1"/>
    <col min="6" max="6" width="11.42578125" customWidth="1"/>
    <col min="7" max="7" width="11.140625" customWidth="1"/>
    <col min="8" max="8" width="10.42578125" customWidth="1"/>
    <col min="10" max="10" width="11" customWidth="1"/>
    <col min="11" max="11" width="10.85546875" customWidth="1"/>
    <col min="14" max="14" width="11.140625" customWidth="1"/>
    <col min="15" max="15" width="11.42578125" customWidth="1"/>
    <col min="16" max="16" width="10.5703125" customWidth="1"/>
  </cols>
  <sheetData>
    <row r="3" spans="3:16" ht="21" x14ac:dyDescent="0.35">
      <c r="C3" s="168" t="s">
        <v>24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3:16" ht="15.75" thickBot="1" x14ac:dyDescent="0.3"/>
    <row r="5" spans="3:16" ht="15.75" customHeight="1" thickBot="1" x14ac:dyDescent="0.3">
      <c r="C5" s="139" t="s">
        <v>0</v>
      </c>
      <c r="D5" s="139" t="s">
        <v>1</v>
      </c>
      <c r="E5" s="173" t="s">
        <v>25</v>
      </c>
      <c r="F5" s="170" t="s">
        <v>15</v>
      </c>
      <c r="G5" s="175" t="s">
        <v>17</v>
      </c>
      <c r="H5" s="155" t="s">
        <v>3</v>
      </c>
      <c r="I5" s="155"/>
      <c r="J5" s="155"/>
      <c r="K5" s="155"/>
      <c r="L5" s="155"/>
      <c r="M5" s="155"/>
      <c r="N5" s="156"/>
      <c r="O5" s="123" t="s">
        <v>11</v>
      </c>
      <c r="P5" s="170" t="s">
        <v>26</v>
      </c>
    </row>
    <row r="6" spans="3:16" ht="15.75" thickBot="1" x14ac:dyDescent="0.3">
      <c r="C6" s="140"/>
      <c r="D6" s="154"/>
      <c r="E6" s="174"/>
      <c r="F6" s="171"/>
      <c r="G6" s="176"/>
      <c r="H6" s="131" t="s">
        <v>8</v>
      </c>
      <c r="I6" s="124" t="s">
        <v>12</v>
      </c>
      <c r="J6" s="124" t="s">
        <v>6</v>
      </c>
      <c r="K6" s="150" t="s">
        <v>7</v>
      </c>
      <c r="L6" s="151"/>
      <c r="M6" s="151"/>
      <c r="N6" s="165"/>
      <c r="O6" s="124"/>
      <c r="P6" s="171"/>
    </row>
    <row r="7" spans="3:16" ht="30.75" thickBot="1" x14ac:dyDescent="0.3">
      <c r="C7" s="140"/>
      <c r="D7" s="154"/>
      <c r="E7" s="174"/>
      <c r="F7" s="172"/>
      <c r="G7" s="177"/>
      <c r="H7" s="164"/>
      <c r="I7" s="163"/>
      <c r="J7" s="124"/>
      <c r="K7" s="90" t="s">
        <v>9</v>
      </c>
      <c r="L7" s="92" t="s">
        <v>2</v>
      </c>
      <c r="M7" s="92" t="s">
        <v>21</v>
      </c>
      <c r="N7" s="90" t="s">
        <v>10</v>
      </c>
      <c r="O7" s="124"/>
      <c r="P7" s="172"/>
    </row>
    <row r="8" spans="3:16" ht="21.75" thickBot="1" x14ac:dyDescent="0.3">
      <c r="C8" s="167" t="s">
        <v>22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6"/>
    </row>
    <row r="9" spans="3:16" x14ac:dyDescent="0.25">
      <c r="C9" s="10">
        <v>2</v>
      </c>
      <c r="D9" s="98">
        <v>2681.1</v>
      </c>
      <c r="E9" s="81">
        <v>0</v>
      </c>
      <c r="F9" s="16">
        <f>ИЮЛЬ!D8+АВГУСТ!F9+СЕНТЯБРЬ!F9</f>
        <v>114771.37999999999</v>
      </c>
      <c r="G9" s="26">
        <f>ИЮЛЬ!E8+АВГУСТ!G9+СЕНТЯБРЬ!G9</f>
        <v>61454.78</v>
      </c>
      <c r="H9" s="22">
        <f>ИЮЛЬ!F8+АВГУСТ!H9+СЕНТЯБРЬ!H9</f>
        <v>4622.22</v>
      </c>
      <c r="I9" s="22">
        <f>ИЮЛЬ!G8+АВГУСТ!I9+СЕНТЯБРЬ!I9</f>
        <v>823.101</v>
      </c>
      <c r="J9" s="99">
        <f>ИЮЛЬ!H8+АВГУСТ!J9+СЕНТЯБРЬ!J9</f>
        <v>10498.05</v>
      </c>
      <c r="K9" s="86">
        <f>АВГУСТ!K9+СЕНТЯБРЬ!K9</f>
        <v>1404.9</v>
      </c>
      <c r="L9" s="85">
        <f>АВГУСТ!L9+СЕНТЯБРЬ!L9</f>
        <v>927.66</v>
      </c>
      <c r="M9" s="21">
        <f>ИЮЛЬ!I8</f>
        <v>1420.9829999999999</v>
      </c>
      <c r="N9" s="21">
        <f>АВГУСТ!M9+СЕНТЯБРЬ!M9</f>
        <v>0</v>
      </c>
      <c r="O9" s="95">
        <f>ИЮЛЬ!J8+АВГУСТ!N9+СЕНТЯБРЬ!N9</f>
        <v>19696.913999999997</v>
      </c>
      <c r="P9" s="2">
        <f t="shared" ref="P9:P23" si="0">E9+F9+O9-G9</f>
        <v>73013.513999999996</v>
      </c>
    </row>
    <row r="10" spans="3:16" x14ac:dyDescent="0.25">
      <c r="C10" s="11">
        <v>4</v>
      </c>
      <c r="D10" s="34">
        <v>4800.6000000000004</v>
      </c>
      <c r="E10" s="81">
        <v>0</v>
      </c>
      <c r="F10" s="16">
        <f>ИЮЛЬ!D9+АВГУСТ!F10+СЕНТЯБРЬ!F10</f>
        <v>204217.74</v>
      </c>
      <c r="G10" s="26">
        <f>ИЮЛЬ!E9+АВГУСТ!G10+СЕНТЯБРЬ!G10</f>
        <v>121213.44</v>
      </c>
      <c r="H10" s="22">
        <f>ИЮЛЬ!F9+АВГУСТ!H10+СЕНТЯБРЬ!H10</f>
        <v>8276.23</v>
      </c>
      <c r="I10" s="22">
        <f>ИЮЛЬ!G9+АВГУСТ!I10+СЕНТЯБРЬ!I10</f>
        <v>1473.7860000000001</v>
      </c>
      <c r="J10" s="99">
        <f>ИЮЛЬ!H9+АВГУСТ!J10+СЕНТЯБРЬ!J10</f>
        <v>350</v>
      </c>
      <c r="K10" s="86">
        <f>АВГУСТ!K10+СЕНТЯБРЬ!K10</f>
        <v>2515.5100000000002</v>
      </c>
      <c r="L10" s="85">
        <f>АВГУСТ!L10+СЕНТЯБРЬ!L10</f>
        <v>25229.539999999997</v>
      </c>
      <c r="M10" s="21">
        <f>ИЮЛЬ!I9</f>
        <v>2544.3180000000002</v>
      </c>
      <c r="N10" s="21">
        <f>АВГУСТ!M10+СЕНТЯБРЬ!M10</f>
        <v>0</v>
      </c>
      <c r="O10" s="95">
        <f t="shared" ref="O10:O23" si="1">H10+I10+J10+K10+L10+M10+N10</f>
        <v>40389.383999999998</v>
      </c>
      <c r="P10" s="2">
        <f t="shared" si="0"/>
        <v>123393.68399999998</v>
      </c>
    </row>
    <row r="11" spans="3:16" x14ac:dyDescent="0.25">
      <c r="C11" s="11">
        <v>5</v>
      </c>
      <c r="D11" s="34">
        <v>722.2</v>
      </c>
      <c r="E11" s="81">
        <v>0</v>
      </c>
      <c r="F11" s="16">
        <f>ИЮЛЬ!D10+АВГУСТ!F11+СЕНТЯБРЬ!F11</f>
        <v>29877.449999999997</v>
      </c>
      <c r="G11" s="26">
        <f>ИЮЛЬ!E10+АВГУСТ!G11+СЕНТЯБРЬ!G11</f>
        <v>13165.880000000001</v>
      </c>
      <c r="H11" s="22">
        <f>ИЮЛЬ!F10+АВГУСТ!H11+СЕНТЯБРЬ!H11</f>
        <v>1245.0700000000002</v>
      </c>
      <c r="I11" s="22">
        <f>ИЮЛЬ!G10+АВГУСТ!I11+СЕНТЯБРЬ!I11</f>
        <v>221.71200000000002</v>
      </c>
      <c r="J11" s="99">
        <f>ИЮЛЬ!H10+АВГУСТ!J11+СЕНТЯБРЬ!J11</f>
        <v>7039</v>
      </c>
      <c r="K11" s="86">
        <f>АВГУСТ!K11+СЕНТЯБРЬ!K11</f>
        <v>378.43</v>
      </c>
      <c r="L11" s="85">
        <f>АВГУСТ!L11+СЕНТЯБРЬ!L11</f>
        <v>0</v>
      </c>
      <c r="M11" s="21">
        <f>ИЮЛЬ!I10</f>
        <v>382.76600000000002</v>
      </c>
      <c r="N11" s="21">
        <f>АВГУСТ!M11+СЕНТЯБРЬ!M11</f>
        <v>0</v>
      </c>
      <c r="O11" s="95">
        <f t="shared" si="1"/>
        <v>9266.9779999999992</v>
      </c>
      <c r="P11" s="2">
        <f t="shared" si="0"/>
        <v>25978.547999999999</v>
      </c>
    </row>
    <row r="12" spans="3:16" x14ac:dyDescent="0.25">
      <c r="C12" s="11">
        <v>6</v>
      </c>
      <c r="D12" s="34">
        <v>2403.9</v>
      </c>
      <c r="E12" s="81">
        <v>0</v>
      </c>
      <c r="F12" s="16">
        <f>ИЮЛЬ!D11+АВГУСТ!F12+СЕНТЯБРЬ!F12</f>
        <v>100072.73999999999</v>
      </c>
      <c r="G12" s="26">
        <f>ИЮЛЬ!E11+АВГУСТ!G12+СЕНТЯБРЬ!G12</f>
        <v>33234.720000000001</v>
      </c>
      <c r="H12" s="22">
        <f>ИЮЛЬ!F11+АВГУСТ!H12+СЕНТЯБРЬ!H12</f>
        <v>4144.33</v>
      </c>
      <c r="I12" s="22">
        <f>ИЮЛЬ!G11+АВГУСТ!I12+СЕНТЯБРЬ!I12</f>
        <v>737.99900000000002</v>
      </c>
      <c r="J12" s="99">
        <f>ИЮЛЬ!H11+АВГУСТ!J12+СЕНТЯБРЬ!J12</f>
        <v>350</v>
      </c>
      <c r="K12" s="86">
        <f>АВГУСТ!K12+СЕНТЯБРЬ!K12</f>
        <v>1259.6400000000001</v>
      </c>
      <c r="L12" s="85">
        <f>АВГУСТ!L12+СЕНТЯБРЬ!L12</f>
        <v>0</v>
      </c>
      <c r="M12" s="21">
        <f>ИЮЛЬ!I11</f>
        <v>1274.067</v>
      </c>
      <c r="N12" s="21">
        <f>АВГУСТ!M12+СЕНТЯБРЬ!M12</f>
        <v>0</v>
      </c>
      <c r="O12" s="95">
        <f t="shared" si="1"/>
        <v>7766.0360000000001</v>
      </c>
      <c r="P12" s="2">
        <f t="shared" si="0"/>
        <v>74604.055999999982</v>
      </c>
    </row>
    <row r="13" spans="3:16" x14ac:dyDescent="0.25">
      <c r="C13" s="11">
        <v>7</v>
      </c>
      <c r="D13" s="34">
        <v>3026.8</v>
      </c>
      <c r="E13" s="81">
        <v>0</v>
      </c>
      <c r="F13" s="16">
        <f>ИЮЛЬ!D12+АВГУСТ!F13+СЕНТЯБРЬ!F13</f>
        <v>128760.16</v>
      </c>
      <c r="G13" s="26">
        <f>ИЮЛЬ!E12+АВГУСТ!G13+СЕНТЯБРЬ!G13</f>
        <v>78960.679999999993</v>
      </c>
      <c r="H13" s="22">
        <f>ИЮЛЬ!F12+АВГУСТ!H13+СЕНТЯБРЬ!H13</f>
        <v>5218.2000000000007</v>
      </c>
      <c r="I13" s="22">
        <f>ИЮЛЬ!G12+АВГУСТ!I13+СЕНТЯБРЬ!I13</f>
        <v>929.22800000000007</v>
      </c>
      <c r="J13" s="99">
        <f>ИЮЛЬ!H12+АВГУСТ!J13+СЕНТЯБРЬ!J13</f>
        <v>0</v>
      </c>
      <c r="K13" s="86">
        <f>АВГУСТ!K13+СЕНТЯБРЬ!K13</f>
        <v>1586.04</v>
      </c>
      <c r="L13" s="85">
        <f>АВГУСТ!L13+СЕНТЯБРЬ!L13</f>
        <v>1047.27</v>
      </c>
      <c r="M13" s="21">
        <f>ИЮЛЬ!I12</f>
        <v>1604.2040000000002</v>
      </c>
      <c r="N13" s="21">
        <f>АВГУСТ!M13+СЕНТЯБРЬ!M13</f>
        <v>0</v>
      </c>
      <c r="O13" s="95">
        <f t="shared" si="1"/>
        <v>10384.942000000001</v>
      </c>
      <c r="P13" s="2">
        <f t="shared" si="0"/>
        <v>60184.42200000002</v>
      </c>
    </row>
    <row r="14" spans="3:16" x14ac:dyDescent="0.25">
      <c r="C14" s="11">
        <v>8</v>
      </c>
      <c r="D14" s="34">
        <v>2542.1999999999998</v>
      </c>
      <c r="E14" s="81">
        <v>0</v>
      </c>
      <c r="F14" s="16">
        <f>ИЮЛЬ!D13+АВГУСТ!F14+СЕНТЯБРЬ!F14</f>
        <v>109449.79000000001</v>
      </c>
      <c r="G14" s="26">
        <f>ИЮЛЬ!E13+АВГУСТ!G14+СЕНТЯБРЬ!G14</f>
        <v>52995.51</v>
      </c>
      <c r="H14" s="22">
        <f>ИЮЛЬ!F13+АВГУСТ!H14+СЕНТЯБРЬ!H14</f>
        <v>4382.75</v>
      </c>
      <c r="I14" s="22">
        <f>ИЮЛЬ!G13+АВГУСТ!I14+СЕНТЯБРЬ!I14</f>
        <v>780.452</v>
      </c>
      <c r="J14" s="99">
        <f>ИЮЛЬ!H13+АВГУСТ!J14+СЕНТЯБРЬ!J14</f>
        <v>5221</v>
      </c>
      <c r="K14" s="86">
        <f>АВГУСТ!K14+СЕНТЯБРЬ!K14</f>
        <v>1332.11</v>
      </c>
      <c r="L14" s="85">
        <f>АВГУСТ!L14+СЕНТЯБРЬ!L14</f>
        <v>879.61</v>
      </c>
      <c r="M14" s="21">
        <f>ИЮЛЬ!I13</f>
        <v>1347.366</v>
      </c>
      <c r="N14" s="21">
        <f>АВГУСТ!M14+СЕНТЯБРЬ!M14</f>
        <v>0</v>
      </c>
      <c r="O14" s="95">
        <f t="shared" si="1"/>
        <v>13943.288000000002</v>
      </c>
      <c r="P14" s="2">
        <f t="shared" si="0"/>
        <v>70397.567999999999</v>
      </c>
    </row>
    <row r="15" spans="3:16" x14ac:dyDescent="0.25">
      <c r="C15" s="11">
        <v>12</v>
      </c>
      <c r="D15" s="34">
        <v>1250.7</v>
      </c>
      <c r="E15" s="81">
        <v>0</v>
      </c>
      <c r="F15" s="16">
        <f>ИЮЛЬ!D14+АВГУСТ!F15+СЕНТЯБРЬ!F15</f>
        <v>54389.119999999995</v>
      </c>
      <c r="G15" s="26">
        <f>ИЮЛЬ!E14+АВГУСТ!G15+СЕНТЯБРЬ!G15</f>
        <v>36015.369999999995</v>
      </c>
      <c r="H15" s="22">
        <f>ИЮЛЬ!F14+АВГУСТ!H15+СЕНТЯБРЬ!H15</f>
        <v>2156.21</v>
      </c>
      <c r="I15" s="22">
        <f>ИЮЛЬ!G14+АВГУСТ!I15+СЕНТЯБРЬ!I15</f>
        <v>383.96699999999998</v>
      </c>
      <c r="J15" s="99">
        <f>ИЮЛЬ!H14+АВГУСТ!J15+СЕНТЯБРЬ!J15</f>
        <v>5080.76</v>
      </c>
      <c r="K15" s="86">
        <f>АВГУСТ!K15+СЕНТЯБРЬ!K15</f>
        <v>655.37</v>
      </c>
      <c r="L15" s="85">
        <f>АВГУСТ!L15+СЕНТЯБРЬ!L15</f>
        <v>432.74</v>
      </c>
      <c r="M15" s="21">
        <f>ИЮЛЬ!I14</f>
        <v>662.87100000000009</v>
      </c>
      <c r="N15" s="21">
        <f>АВГУСТ!M15+СЕНТЯБРЬ!M15</f>
        <v>0</v>
      </c>
      <c r="O15" s="95">
        <f t="shared" si="1"/>
        <v>9371.9180000000015</v>
      </c>
      <c r="P15" s="2">
        <f t="shared" si="0"/>
        <v>27745.668000000005</v>
      </c>
    </row>
    <row r="16" spans="3:16" x14ac:dyDescent="0.25">
      <c r="C16" s="11">
        <v>14</v>
      </c>
      <c r="D16" s="34">
        <v>3392.2</v>
      </c>
      <c r="E16" s="81">
        <v>0</v>
      </c>
      <c r="F16" s="16">
        <f>ИЮЛЬ!D15+АВГУСТ!F16+СЕНТЯБРЬ!F16</f>
        <v>154101.43</v>
      </c>
      <c r="G16" s="26">
        <f>ИЮЛЬ!E15+АВГУСТ!G16+СЕНТЯБРЬ!G16</f>
        <v>71372.97</v>
      </c>
      <c r="H16" s="22">
        <f>ИЮЛЬ!F15+АВГУСТ!H16+СЕНТЯБРЬ!H16</f>
        <v>5848.15</v>
      </c>
      <c r="I16" s="22">
        <f>ИЮЛЬ!G15+АВГУСТ!I16+СЕНТЯБРЬ!I16</f>
        <v>1041.402</v>
      </c>
      <c r="J16" s="99">
        <f>ИЮЛЬ!H15+АВГУСТ!J16+СЕНТЯБРЬ!J16</f>
        <v>173.12</v>
      </c>
      <c r="K16" s="86">
        <f>АВГУСТ!K16+СЕНТЯБРЬ!K16</f>
        <v>1777.51</v>
      </c>
      <c r="L16" s="85">
        <f>АВГУСТ!L16+СЕНТЯБРЬ!L16</f>
        <v>1173.71</v>
      </c>
      <c r="M16" s="21">
        <f>ИЮЛЬ!I15</f>
        <v>1797.866</v>
      </c>
      <c r="N16" s="21">
        <f>АВГУСТ!M16+СЕНТЯБРЬ!M16</f>
        <v>152605.21</v>
      </c>
      <c r="O16" s="95">
        <f t="shared" si="1"/>
        <v>164416.96799999999</v>
      </c>
      <c r="P16" s="2">
        <f t="shared" si="0"/>
        <v>247145.42799999999</v>
      </c>
    </row>
    <row r="17" spans="3:16" x14ac:dyDescent="0.25">
      <c r="C17" s="11">
        <v>17</v>
      </c>
      <c r="D17" s="34">
        <v>2984.2</v>
      </c>
      <c r="E17" s="81">
        <v>0</v>
      </c>
      <c r="F17" s="16">
        <f>ИЮЛЬ!D16+АВГУСТ!F17+СЕНТЯБРЬ!F17</f>
        <v>129006.91</v>
      </c>
      <c r="G17" s="26">
        <f>ИЮЛЬ!E16+АВГУСТ!G17+СЕНТЯБРЬ!G17</f>
        <v>68483.010000000009</v>
      </c>
      <c r="H17" s="22">
        <f>ИЮЛЬ!F16+АВГУСТ!H17+СЕНТЯБРЬ!H17</f>
        <v>5144.76</v>
      </c>
      <c r="I17" s="22">
        <f>ИЮЛЬ!G16+АВГУСТ!I17+СЕНТЯБРЬ!I17</f>
        <v>916.15199999999993</v>
      </c>
      <c r="J17" s="99">
        <f>ИЮЛЬ!H16+АВГУСТ!J17+СЕНТЯБРЬ!J17</f>
        <v>5674.3</v>
      </c>
      <c r="K17" s="86">
        <f>АВГУСТ!K17+СЕНТЯБРЬ!K17</f>
        <v>1563.72</v>
      </c>
      <c r="L17" s="85">
        <f>АВГУСТ!L17+СЕНТЯБРЬ!L17</f>
        <v>1032.54</v>
      </c>
      <c r="M17" s="21">
        <f>ИЮЛЬ!I16</f>
        <v>1581.626</v>
      </c>
      <c r="N17" s="21">
        <f>АВГУСТ!M17+СЕНТЯБРЬ!M17</f>
        <v>0</v>
      </c>
      <c r="O17" s="95">
        <f t="shared" si="1"/>
        <v>15913.097999999998</v>
      </c>
      <c r="P17" s="2">
        <f t="shared" si="0"/>
        <v>76436.997999999992</v>
      </c>
    </row>
    <row r="18" spans="3:16" x14ac:dyDescent="0.25">
      <c r="C18" s="11">
        <v>19</v>
      </c>
      <c r="D18" s="34">
        <v>2692.5</v>
      </c>
      <c r="E18" s="81">
        <v>0</v>
      </c>
      <c r="F18" s="16">
        <f>ИЮЛЬ!D17+АВГУСТ!F18+СЕНТЯБРЬ!F18</f>
        <v>116404.16</v>
      </c>
      <c r="G18" s="26">
        <f>ИЮЛЬ!E17+АВГУСТ!G18+СЕНТЯБРЬ!G18</f>
        <v>55978.66</v>
      </c>
      <c r="H18" s="22">
        <f>ИЮЛЬ!F17+АВГУСТ!H18+СЕНТЯБРЬ!H18</f>
        <v>4641.87</v>
      </c>
      <c r="I18" s="22">
        <f>ИЮЛЬ!G17+АВГУСТ!I18+СЕНТЯБРЬ!I18</f>
        <v>826.59499999999991</v>
      </c>
      <c r="J18" s="99">
        <f>ИЮЛЬ!H17+АВГУСТ!J18+СЕНТЯБРЬ!J18</f>
        <v>3308.8</v>
      </c>
      <c r="K18" s="86">
        <f>АВГУСТ!K18+СЕНТЯБРЬ!K18</f>
        <v>19337.27</v>
      </c>
      <c r="L18" s="85">
        <f>АВГУСТ!L18+СЕНТЯБРЬ!L18</f>
        <v>931.6099999999999</v>
      </c>
      <c r="M18" s="21">
        <f>ИЮЛЬ!I17</f>
        <v>1427.0250000000001</v>
      </c>
      <c r="N18" s="21">
        <f>АВГУСТ!M18+СЕНТЯБРЬ!M18</f>
        <v>0</v>
      </c>
      <c r="O18" s="95">
        <f t="shared" si="1"/>
        <v>30473.170000000002</v>
      </c>
      <c r="P18" s="2">
        <f t="shared" si="0"/>
        <v>90898.670000000013</v>
      </c>
    </row>
    <row r="19" spans="3:16" x14ac:dyDescent="0.25">
      <c r="C19" s="11">
        <v>20</v>
      </c>
      <c r="D19" s="34">
        <v>4441.8999999999996</v>
      </c>
      <c r="E19" s="81">
        <v>0</v>
      </c>
      <c r="F19" s="16">
        <f>ИЮЛЬ!D18+АВГУСТ!F19+СЕНТЯБРЬ!F19</f>
        <v>192478.68</v>
      </c>
      <c r="G19" s="26">
        <f>ИЮЛЬ!E18+АВГУСТ!G19+СЕНТЯБРЬ!G19</f>
        <v>105134.55</v>
      </c>
      <c r="H19" s="22">
        <f>ИЮЛЬ!F18+АВГУСТ!H19+СЕНТЯБРЬ!H19</f>
        <v>7657.84</v>
      </c>
      <c r="I19" s="22">
        <f>ИЮЛЬ!G18+АВГУСТ!I19+СЕНТЯБРЬ!I19</f>
        <v>1363.6590000000001</v>
      </c>
      <c r="J19" s="99">
        <f>ИЮЛЬ!H18+АВГУСТ!J19+СЕНТЯБРЬ!J19</f>
        <v>2711.3</v>
      </c>
      <c r="K19" s="86">
        <f>АВГУСТ!K19+СЕНТЯБРЬ!K19</f>
        <v>18224.36</v>
      </c>
      <c r="L19" s="85">
        <f>АВГУСТ!L19+СЕНТЯБРЬ!L19</f>
        <v>1536.9</v>
      </c>
      <c r="M19" s="21">
        <f>ИЮЛЬ!I18</f>
        <v>2354.2069999999999</v>
      </c>
      <c r="N19" s="21">
        <f>АВГУСТ!M19+СЕНТЯБРЬ!M19</f>
        <v>4743.95</v>
      </c>
      <c r="O19" s="95">
        <f t="shared" si="1"/>
        <v>38592.216</v>
      </c>
      <c r="P19" s="2">
        <f t="shared" si="0"/>
        <v>125936.34600000001</v>
      </c>
    </row>
    <row r="20" spans="3:16" x14ac:dyDescent="0.25">
      <c r="C20" s="11">
        <v>22</v>
      </c>
      <c r="D20" s="34">
        <v>4518.42</v>
      </c>
      <c r="E20" s="81">
        <v>0</v>
      </c>
      <c r="F20" s="16">
        <f>ИЮЛЬ!D19+АВГУСТ!F20+СЕНТЯБРЬ!F20</f>
        <v>195417.41</v>
      </c>
      <c r="G20" s="26">
        <f>ИЮЛЬ!E19+АВГУСТ!G20+СЕНТЯБРЬ!G20</f>
        <v>86843.44</v>
      </c>
      <c r="H20" s="22">
        <f>ИЮЛЬ!F19+АВГУСТ!H20+СЕНТЯБРЬ!H20</f>
        <v>7789.76</v>
      </c>
      <c r="I20" s="22">
        <f>ИЮЛЬ!G19+АВГУСТ!I20+СЕНТЯБРЬ!I20</f>
        <v>1387.1541999999999</v>
      </c>
      <c r="J20" s="99">
        <f>ИЮЛЬ!H19+АВГУСТ!J20+СЕНТЯБРЬ!J20</f>
        <v>1428</v>
      </c>
      <c r="K20" s="86">
        <f>АВГУСТ!K20+СЕНТЯБРЬ!K20</f>
        <v>12804.45</v>
      </c>
      <c r="L20" s="85">
        <f>АВГУСТ!L20+СЕНТЯБРЬ!L20</f>
        <v>1563.38</v>
      </c>
      <c r="M20" s="21">
        <f>ИЮЛЬ!I19</f>
        <v>2394.7626</v>
      </c>
      <c r="N20" s="21">
        <f>АВГУСТ!M20+СЕНТЯБРЬ!M20</f>
        <v>0</v>
      </c>
      <c r="O20" s="95">
        <f t="shared" si="1"/>
        <v>27367.506800000003</v>
      </c>
      <c r="P20" s="2">
        <f t="shared" si="0"/>
        <v>135941.4768</v>
      </c>
    </row>
    <row r="21" spans="3:16" x14ac:dyDescent="0.25">
      <c r="C21" s="11">
        <v>24</v>
      </c>
      <c r="D21" s="34">
        <v>4410.6000000000004</v>
      </c>
      <c r="E21" s="81">
        <v>0</v>
      </c>
      <c r="F21" s="16">
        <f>ИЮЛЬ!D20+АВГУСТ!F21+СЕНТЯБРЬ!F21</f>
        <v>187626.86000000002</v>
      </c>
      <c r="G21" s="26">
        <f>ИЮЛЬ!E20+АВГУСТ!G21+СЕНТЯБРЬ!G21</f>
        <v>109568.75</v>
      </c>
      <c r="H21" s="22">
        <f>ИЮЛЬ!F20+АВГУСТ!H21+СЕНТЯБРЬ!H21</f>
        <v>7603.87</v>
      </c>
      <c r="I21" s="22">
        <f>ИЮЛЬ!G20+АВГУСТ!I21+СЕНТЯБРЬ!I21</f>
        <v>1398.162</v>
      </c>
      <c r="J21" s="99">
        <f>ИЮЛЬ!H20+АВГУСТ!J21+СЕНТЯБРЬ!J21</f>
        <v>450</v>
      </c>
      <c r="K21" s="86">
        <f>АВГУСТ!K21+СЕНТЯБРЬ!K21</f>
        <v>18679.95</v>
      </c>
      <c r="L21" s="85">
        <f>АВГУСТ!L21+СЕНТЯБРЬ!L21</f>
        <v>1526.0700000000002</v>
      </c>
      <c r="M21" s="21">
        <f>ИЮЛЬ!I20</f>
        <v>2337.6180000000004</v>
      </c>
      <c r="N21" s="21">
        <f>АВГУСТ!M21+СЕНТЯБРЬ!M21</f>
        <v>157668.67000000001</v>
      </c>
      <c r="O21" s="95">
        <f t="shared" si="1"/>
        <v>189664.34000000003</v>
      </c>
      <c r="P21" s="2">
        <f t="shared" si="0"/>
        <v>267722.45000000007</v>
      </c>
    </row>
    <row r="22" spans="3:16" x14ac:dyDescent="0.25">
      <c r="C22" s="11">
        <v>26</v>
      </c>
      <c r="D22" s="34">
        <v>2995.6</v>
      </c>
      <c r="E22" s="81">
        <v>0</v>
      </c>
      <c r="F22" s="16">
        <f>ИЮЛЬ!D21+АВГУСТ!F22+СЕНТЯБРЬ!F22</f>
        <v>129499.84000000001</v>
      </c>
      <c r="G22" s="26">
        <f>ИЮЛЬ!E21+АВГУСТ!G22+СЕНТЯБРЬ!G22</f>
        <v>71985.08</v>
      </c>
      <c r="H22" s="22">
        <f>ИЮЛЬ!F21+АВГУСТ!H22+СЕНТЯБРЬ!H22</f>
        <v>5164.42</v>
      </c>
      <c r="I22" s="22">
        <f>ИЮЛЬ!G21+АВГУСТ!I22+СЕНТЯБРЬ!I22</f>
        <v>964.09</v>
      </c>
      <c r="J22" s="99">
        <f>ИЮЛЬ!H21+АВГУСТ!J22+СЕНТЯБРЬ!J22</f>
        <v>350</v>
      </c>
      <c r="K22" s="86">
        <f>АВГУСТ!K22+СЕНТЯБРЬ!K22</f>
        <v>16569.689999999999</v>
      </c>
      <c r="L22" s="85">
        <f>АВГУСТ!L22+СЕНТЯБРЬ!L22</f>
        <v>1036.48</v>
      </c>
      <c r="M22" s="21">
        <f>ИЮЛЬ!I21</f>
        <v>1587.6680000000001</v>
      </c>
      <c r="N22" s="21">
        <f>АВГУСТ!M22+СЕНТЯБРЬ!M22</f>
        <v>20682.16</v>
      </c>
      <c r="O22" s="95">
        <f t="shared" si="1"/>
        <v>46354.508000000002</v>
      </c>
      <c r="P22" s="2">
        <f t="shared" si="0"/>
        <v>103869.268</v>
      </c>
    </row>
    <row r="23" spans="3:16" ht="15.75" thickBot="1" x14ac:dyDescent="0.3">
      <c r="C23" s="12">
        <v>28</v>
      </c>
      <c r="D23" s="69">
        <v>4404.7</v>
      </c>
      <c r="E23" s="81">
        <v>0</v>
      </c>
      <c r="F23" s="16">
        <f>ИЮЛЬ!D22+АВГУСТ!F23+СЕНТЯБРЬ!F23</f>
        <v>190415.12</v>
      </c>
      <c r="G23" s="26">
        <f>ИЮЛЬ!E22+АВГУСТ!G23+СЕНТЯБРЬ!G23</f>
        <v>103973.94</v>
      </c>
      <c r="H23" s="22">
        <f>ИЮЛЬ!F22+АВГУСТ!H23+СЕНТЯБРЬ!H23</f>
        <v>7593.7</v>
      </c>
      <c r="I23" s="22">
        <f>ИЮЛЬ!G22+АВГУСТ!I23+СЕНТЯБРЬ!I23</f>
        <v>1396.2940000000001</v>
      </c>
      <c r="J23" s="99">
        <f>ИЮЛЬ!H22+АВГУСТ!J23+СЕНТЯБРЬ!J23</f>
        <v>350</v>
      </c>
      <c r="K23" s="86">
        <f>АВГУСТ!K23+СЕНТЯБРЬ!K23</f>
        <v>18204.86</v>
      </c>
      <c r="L23" s="85">
        <f>АВГУСТ!L23+СЕНТЯБРЬ!L23</f>
        <v>1524.03</v>
      </c>
      <c r="M23" s="21">
        <f>ИЮЛЬ!I22</f>
        <v>2334.491</v>
      </c>
      <c r="N23" s="21">
        <f>АВГУСТ!M23+СЕНТЯБРЬ!M23</f>
        <v>0</v>
      </c>
      <c r="O23" s="95">
        <f t="shared" si="1"/>
        <v>31403.375</v>
      </c>
      <c r="P23" s="2">
        <f t="shared" si="0"/>
        <v>117844.55499999999</v>
      </c>
    </row>
    <row r="24" spans="3:16" ht="15.75" thickBot="1" x14ac:dyDescent="0.3">
      <c r="C24" s="39"/>
      <c r="D24" s="70">
        <v>47267.619999999995</v>
      </c>
      <c r="E24" s="83">
        <f>SUM(E9:E23)</f>
        <v>0</v>
      </c>
      <c r="F24" s="18">
        <f>SUM(F9:F23)</f>
        <v>2036488.79</v>
      </c>
      <c r="G24" s="50">
        <f>SUM(G9:G23)</f>
        <v>1070380.78</v>
      </c>
      <c r="H24" s="40">
        <f>SUM(H9:H23)</f>
        <v>81489.38</v>
      </c>
      <c r="I24" s="40">
        <f>SUM(I9:I23)</f>
        <v>14643.753200000001</v>
      </c>
      <c r="J24" s="40">
        <f t="shared" ref="J24:N24" si="2">SUM(J9:J23)</f>
        <v>42984.33</v>
      </c>
      <c r="K24" s="40">
        <f>SUM(K9:K23)</f>
        <v>116293.81</v>
      </c>
      <c r="L24" s="40">
        <f>SUM(L9:L23)</f>
        <v>38841.54</v>
      </c>
      <c r="M24" s="40">
        <f>SUM(M9:M23)</f>
        <v>25051.838600000003</v>
      </c>
      <c r="N24" s="40">
        <f t="shared" si="2"/>
        <v>335699.99</v>
      </c>
      <c r="O24" s="44">
        <f>SUM(O9:O23)</f>
        <v>655004.64179999998</v>
      </c>
      <c r="P24" s="28">
        <f>SUM(P9:P23)</f>
        <v>1621112.6518000001</v>
      </c>
    </row>
    <row r="25" spans="3:16" ht="21.75" thickBot="1" x14ac:dyDescent="0.4">
      <c r="C25" s="120" t="s">
        <v>23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2"/>
    </row>
    <row r="26" spans="3:16" x14ac:dyDescent="0.25">
      <c r="C26" s="10">
        <v>1</v>
      </c>
      <c r="D26" s="71">
        <v>2741</v>
      </c>
      <c r="E26" s="81">
        <v>0</v>
      </c>
      <c r="F26" s="16">
        <f>ИЮЛЬ!D25+АВГУСТ!F26+СЕНТЯБРЬ!F26</f>
        <v>116687.25</v>
      </c>
      <c r="G26" s="26">
        <f>ИЮЛЬ!E25+АВГУСТ!G26+СЕНТЯБРЬ!G26</f>
        <v>57271.159999999996</v>
      </c>
      <c r="H26" s="22">
        <f>ИЮЛЬ!F25+АВГУСТ!H26+СЕНТЯБРЬ!H26</f>
        <v>4725.4800000000005</v>
      </c>
      <c r="I26" s="22">
        <f>ИЮЛЬ!G25+АВГУСТ!I26+СЕНТЯБРЬ!I26</f>
        <v>868.90000000000009</v>
      </c>
      <c r="J26" s="99">
        <f>ИЮЛЬ!H25+АВГУСТ!J26+СЕНТЯБРЬ!J26</f>
        <v>2661.7</v>
      </c>
      <c r="K26" s="86">
        <f>АВГУСТ!K26+СЕНТЯБРЬ!K26</f>
        <v>1436.28</v>
      </c>
      <c r="L26" s="85">
        <f>АВГУСТ!L26+СЕНТЯБРЬ!L26</f>
        <v>948.38999999999987</v>
      </c>
      <c r="M26" s="21">
        <f>ИЮЛЬ!I25</f>
        <v>1452.73</v>
      </c>
      <c r="N26" s="21">
        <f>АВГУСТ!M26+СЕНТЯБРЬ!M26</f>
        <v>0</v>
      </c>
      <c r="O26" s="95">
        <f>H26+I26+J26+K26+L26+M26+N26</f>
        <v>12093.480000000001</v>
      </c>
      <c r="P26" s="2">
        <f t="shared" ref="P26:P40" si="3">E26+F26+O26-G26</f>
        <v>71509.570000000007</v>
      </c>
    </row>
    <row r="27" spans="3:16" x14ac:dyDescent="0.25">
      <c r="C27" s="11">
        <v>5</v>
      </c>
      <c r="D27" s="34">
        <v>2134.5</v>
      </c>
      <c r="E27" s="81">
        <v>0</v>
      </c>
      <c r="F27" s="16">
        <f>ИЮЛЬ!D26+АВГУСТ!F27+СЕНТЯБРЬ!F27</f>
        <v>91092.87</v>
      </c>
      <c r="G27" s="26">
        <f>ИЮЛЬ!E26+АВГУСТ!G27+СЕНТЯБРЬ!G27</f>
        <v>38724.020000000004</v>
      </c>
      <c r="H27" s="22">
        <f>ИЮЛЬ!F26+АВГУСТ!H27+СЕНТЯБРЬ!H27</f>
        <v>3679.8799999999997</v>
      </c>
      <c r="I27" s="22">
        <f>ИЮЛЬ!G26+АВГУСТ!I27+СЕНТЯБРЬ!I27</f>
        <v>676.6400000000001</v>
      </c>
      <c r="J27" s="99">
        <f>ИЮЛЬ!H26+АВГУСТ!J27+СЕНТЯБРЬ!J27</f>
        <v>350</v>
      </c>
      <c r="K27" s="86">
        <f>АВГУСТ!K27+СЕНТЯБРЬ!K27</f>
        <v>1118.48</v>
      </c>
      <c r="L27" s="85">
        <f>АВГУСТ!L27+СЕНТЯБРЬ!L27</f>
        <v>738.54</v>
      </c>
      <c r="M27" s="21">
        <f>ИЮЛЬ!I26</f>
        <v>1131.2850000000001</v>
      </c>
      <c r="N27" s="21">
        <f>АВГУСТ!M27+СЕНТЯБРЬ!M27</f>
        <v>0</v>
      </c>
      <c r="O27" s="95">
        <f t="shared" ref="O27:O40" si="4">H27+I27+J27+K27+L27+M27+N27</f>
        <v>7694.8249999999998</v>
      </c>
      <c r="P27" s="2">
        <f t="shared" si="3"/>
        <v>60063.674999999988</v>
      </c>
    </row>
    <row r="28" spans="3:16" x14ac:dyDescent="0.25">
      <c r="C28" s="11">
        <v>8</v>
      </c>
      <c r="D28" s="34">
        <v>4390</v>
      </c>
      <c r="E28" s="81">
        <v>0</v>
      </c>
      <c r="F28" s="16">
        <f>ИЮЛЬ!D27+АВГУСТ!F28+СЕНТЯБРЬ!F28</f>
        <v>189779.95</v>
      </c>
      <c r="G28" s="26">
        <f>ИЮЛЬ!E27+АВГУСТ!G28+СЕНТЯБРЬ!G28</f>
        <v>91628.83</v>
      </c>
      <c r="H28" s="22">
        <f>ИЮЛЬ!F27+АВГУСТ!H28+СЕНТЯБРЬ!H28</f>
        <v>7568.3600000000006</v>
      </c>
      <c r="I28" s="22">
        <f>ИЮЛЬ!G27+АВГУСТ!I28+СЕНТЯБРЬ!I28</f>
        <v>1391.6299999999999</v>
      </c>
      <c r="J28" s="99">
        <f>ИЮЛЬ!H27+АВГУСТ!J28+СЕНТЯБРЬ!J28</f>
        <v>7031.9</v>
      </c>
      <c r="K28" s="86">
        <f>АВГУСТ!K28+СЕНТЯБРЬ!K28</f>
        <v>17300.36</v>
      </c>
      <c r="L28" s="85">
        <f>АВГУСТ!L28+СЕНТЯБРЬ!L28</f>
        <v>1518.94</v>
      </c>
      <c r="M28" s="21">
        <f>ИЮЛЬ!I27</f>
        <v>2326.7000000000003</v>
      </c>
      <c r="N28" s="21">
        <f>АВГУСТ!M28+СЕНТЯБРЬ!M28</f>
        <v>29935.55</v>
      </c>
      <c r="O28" s="95">
        <f t="shared" si="4"/>
        <v>67073.440000000002</v>
      </c>
      <c r="P28" s="2">
        <f t="shared" si="3"/>
        <v>165224.56</v>
      </c>
    </row>
    <row r="29" spans="3:16" x14ac:dyDescent="0.25">
      <c r="C29" s="11">
        <v>9</v>
      </c>
      <c r="D29" s="34">
        <v>2718.1</v>
      </c>
      <c r="E29" s="81">
        <v>0</v>
      </c>
      <c r="F29" s="16">
        <f>ИЮЛЬ!D28+АВГУСТ!F29+СЕНТЯБРЬ!F29</f>
        <v>117503.62</v>
      </c>
      <c r="G29" s="26">
        <f>ИЮЛЬ!E28+АВГУСТ!G29+СЕНТЯБРЬ!G29</f>
        <v>50937.72</v>
      </c>
      <c r="H29" s="22">
        <f>ИЮЛЬ!F28+АВГУСТ!H29+СЕНТЯБРЬ!H29</f>
        <v>4686</v>
      </c>
      <c r="I29" s="22">
        <f>ИЮЛЬ!G28+АВГУСТ!I29+СЕНТЯБРЬ!I29</f>
        <v>861.64199999999994</v>
      </c>
      <c r="J29" s="99">
        <f>ИЮЛЬ!H28+АВГУСТ!J29+СЕНТЯБРЬ!J29</f>
        <v>526.20000000000005</v>
      </c>
      <c r="K29" s="86">
        <f>АВГУСТ!K29+СЕНТЯБРЬ!K29</f>
        <v>1424.28</v>
      </c>
      <c r="L29" s="85">
        <f>АВГУСТ!L29+СЕНТЯБРЬ!L29</f>
        <v>940.46</v>
      </c>
      <c r="M29" s="21">
        <f>ИЮЛЬ!I28</f>
        <v>1440.5930000000001</v>
      </c>
      <c r="N29" s="21">
        <f>АВГУСТ!M29+СЕНТЯБРЬ!M29</f>
        <v>0</v>
      </c>
      <c r="O29" s="95">
        <f t="shared" si="4"/>
        <v>9879.1749999999993</v>
      </c>
      <c r="P29" s="2">
        <f t="shared" si="3"/>
        <v>76445.074999999997</v>
      </c>
    </row>
    <row r="30" spans="3:16" x14ac:dyDescent="0.25">
      <c r="C30" s="11">
        <v>10</v>
      </c>
      <c r="D30" s="34">
        <v>4396.1000000000004</v>
      </c>
      <c r="E30" s="81">
        <v>0</v>
      </c>
      <c r="F30" s="16">
        <f>ИЮЛЬ!D29+АВГУСТ!F30+СЕНТЯБРЬ!F30</f>
        <v>187009.95</v>
      </c>
      <c r="G30" s="26">
        <f>ИЮЛЬ!E29+АВГУСТ!G30+СЕНТЯБРЬ!G30</f>
        <v>95094.829999999987</v>
      </c>
      <c r="H30" s="22">
        <f>ИЮЛЬ!F29+АВГУСТ!H30+СЕНТЯБРЬ!H30</f>
        <v>7578.8700000000008</v>
      </c>
      <c r="I30" s="22">
        <f>ИЮЛЬ!G29+АВГУСТ!I30+СЕНТЯБРЬ!I30</f>
        <v>1393.5620000000001</v>
      </c>
      <c r="J30" s="99">
        <f>ИЮЛЬ!H29+АВГУСТ!J30+СЕНТЯБРЬ!J30</f>
        <v>16314.08</v>
      </c>
      <c r="K30" s="86">
        <f>АВГУСТ!K30+СЕНТЯБРЬ!K30</f>
        <v>2303.56</v>
      </c>
      <c r="L30" s="85">
        <f>АВГУСТ!L30+СЕНТЯБРЬ!L30</f>
        <v>1521.05</v>
      </c>
      <c r="M30" s="21">
        <f>ИЮЛЬ!I29</f>
        <v>2329.9330000000004</v>
      </c>
      <c r="N30" s="21">
        <f>АВГУСТ!M30+СЕНТЯБРЬ!M30</f>
        <v>0</v>
      </c>
      <c r="O30" s="95">
        <f t="shared" si="4"/>
        <v>31441.055000000004</v>
      </c>
      <c r="P30" s="2">
        <f t="shared" si="3"/>
        <v>123356.17500000002</v>
      </c>
    </row>
    <row r="31" spans="3:16" x14ac:dyDescent="0.25">
      <c r="C31" s="11">
        <v>11</v>
      </c>
      <c r="D31" s="34">
        <v>2570.4</v>
      </c>
      <c r="E31" s="81">
        <v>0</v>
      </c>
      <c r="F31" s="16">
        <f>ИЮЛЬ!D30+АВГУСТ!F31+СЕНТЯБРЬ!F31</f>
        <v>113509.38</v>
      </c>
      <c r="G31" s="26">
        <f>ИЮЛЬ!E30+АВГУСТ!G31+СЕНТЯБРЬ!G31</f>
        <v>48703.22</v>
      </c>
      <c r="H31" s="22">
        <f>ИЮЛЬ!F30+АВГУСТ!H31+СЕНТЯБРЬ!H31</f>
        <v>4431.3600000000006</v>
      </c>
      <c r="I31" s="22">
        <f>ИЮЛЬ!G30+АВГУСТ!I31+СЕНТЯБРЬ!I31</f>
        <v>814.81799999999998</v>
      </c>
      <c r="J31" s="99">
        <f>ИЮЛЬ!H30+АВГУСТ!J31+СЕНТЯБРЬ!J31</f>
        <v>0</v>
      </c>
      <c r="K31" s="86">
        <f>АВГУСТ!K31+СЕНТЯБРЬ!K31</f>
        <v>1346.89</v>
      </c>
      <c r="L31" s="85">
        <f>АВГУСТ!L31+СЕНТЯБРЬ!L31</f>
        <v>32966.160000000003</v>
      </c>
      <c r="M31" s="21">
        <f>ИЮЛЬ!I30</f>
        <v>1362.3120000000001</v>
      </c>
      <c r="N31" s="21">
        <f>АВГУСТ!M31+СЕНТЯБРЬ!M31</f>
        <v>0</v>
      </c>
      <c r="O31" s="95">
        <f t="shared" si="4"/>
        <v>40921.54</v>
      </c>
      <c r="P31" s="2">
        <f t="shared" si="3"/>
        <v>105727.70000000001</v>
      </c>
    </row>
    <row r="32" spans="3:16" x14ac:dyDescent="0.25">
      <c r="C32" s="11">
        <v>12</v>
      </c>
      <c r="D32" s="34">
        <v>4356.2</v>
      </c>
      <c r="E32" s="81">
        <v>0</v>
      </c>
      <c r="F32" s="16">
        <f>ИЮЛЬ!D31+АВГУСТ!F32+СЕНТЯБРЬ!F32</f>
        <v>188317.34</v>
      </c>
      <c r="G32" s="26">
        <f>ИЮЛЬ!E31+АВГУСТ!G32+СЕНТЯБРЬ!G32</f>
        <v>92682.77</v>
      </c>
      <c r="H32" s="22">
        <f>ИЮЛЬ!F31+АВГУСТ!H32+СЕНТЯБРЬ!H32</f>
        <v>7510.0899999999992</v>
      </c>
      <c r="I32" s="22">
        <f>ИЮЛЬ!G31+АВГУСТ!I32+СЕНТЯБРЬ!I32</f>
        <v>1380.914</v>
      </c>
      <c r="J32" s="99">
        <f>ИЮЛЬ!H31+АВГУСТ!J32+СЕНТЯБРЬ!J32</f>
        <v>2510.3000000000002</v>
      </c>
      <c r="K32" s="86">
        <f>АВГУСТ!K32+СЕНТЯБРЬ!K32</f>
        <v>2282.65</v>
      </c>
      <c r="L32" s="85">
        <f>АВГУСТ!L32+СЕНТЯБРЬ!L32</f>
        <v>1507.25</v>
      </c>
      <c r="M32" s="21">
        <f>ИЮЛЬ!I31</f>
        <v>2308.7860000000001</v>
      </c>
      <c r="N32" s="21">
        <f>АВГУСТ!M32+СЕНТЯБРЬ!M32</f>
        <v>4743.95</v>
      </c>
      <c r="O32" s="95">
        <f t="shared" si="4"/>
        <v>22243.94</v>
      </c>
      <c r="P32" s="2">
        <f t="shared" si="3"/>
        <v>117878.51</v>
      </c>
    </row>
    <row r="33" spans="3:16" x14ac:dyDescent="0.25">
      <c r="C33" s="11">
        <v>13</v>
      </c>
      <c r="D33" s="34">
        <v>2504.6999999999998</v>
      </c>
      <c r="E33" s="81">
        <v>0</v>
      </c>
      <c r="F33" s="16">
        <f>ИЮЛЬ!D32+АВГУСТ!F33+СЕНТЯБРЬ!F33</f>
        <v>107707.06</v>
      </c>
      <c r="G33" s="26">
        <f>ИЮЛЬ!E32+АВГУСТ!G33+СЕНТЯБРЬ!G33</f>
        <v>38075.129999999997</v>
      </c>
      <c r="H33" s="22">
        <f>ИЮЛЬ!F32+АВГУСТ!H33+СЕНТЯБРЬ!H33</f>
        <v>4318.1000000000004</v>
      </c>
      <c r="I33" s="22">
        <f>ИЮЛЬ!G32+АВГУСТ!I33+СЕНТЯБРЬ!I33</f>
        <v>793.99399999999991</v>
      </c>
      <c r="J33" s="99">
        <f>ИЮЛЬ!H32+АВГУСТ!J33+СЕНТЯБРЬ!J33</f>
        <v>525</v>
      </c>
      <c r="K33" s="86">
        <f>АВГУСТ!K33+СЕНТЯБРЬ!K33</f>
        <v>1366</v>
      </c>
      <c r="L33" s="85">
        <f>АВГУСТ!L33+СЕНТЯБРЬ!L33</f>
        <v>849.52</v>
      </c>
      <c r="M33" s="21">
        <f>ИЮЛЬ!I32</f>
        <v>1352.538</v>
      </c>
      <c r="N33" s="21">
        <f>АВГУСТ!M33+СЕНТЯБРЬ!M33</f>
        <v>0</v>
      </c>
      <c r="O33" s="95">
        <f t="shared" si="4"/>
        <v>9205.152</v>
      </c>
      <c r="P33" s="2">
        <f t="shared" si="3"/>
        <v>78837.081999999995</v>
      </c>
    </row>
    <row r="34" spans="3:16" x14ac:dyDescent="0.25">
      <c r="C34" s="11">
        <v>14</v>
      </c>
      <c r="D34" s="34">
        <v>4415.8</v>
      </c>
      <c r="E34" s="81">
        <v>0</v>
      </c>
      <c r="F34" s="16">
        <f>ИЮЛЬ!D33+АВГУСТ!F34+СЕНТЯБРЬ!F34</f>
        <v>187825.28999999998</v>
      </c>
      <c r="G34" s="26">
        <f>ИЮЛЬ!E33+АВГУСТ!G34+СЕНТЯБРЬ!G34</f>
        <v>97455.15</v>
      </c>
      <c r="H34" s="22">
        <f>ИЮЛЬ!F33+АВГУСТ!H34+СЕНТЯБРЬ!H34</f>
        <v>7612.8399999999992</v>
      </c>
      <c r="I34" s="22">
        <f>ИЮЛЬ!G33+АВГУСТ!I34+СЕНТЯБРЬ!I34</f>
        <v>1399.806</v>
      </c>
      <c r="J34" s="99">
        <f>ИЮЛЬ!H33+АВГУСТ!J34+СЕНТЯБРЬ!J34</f>
        <v>2765.7</v>
      </c>
      <c r="K34" s="86">
        <f>АВГУСТ!K34+СЕНТЯБРЬ!K34</f>
        <v>2313.88</v>
      </c>
      <c r="L34" s="85">
        <f>АВГУСТ!L34+СЕНТЯБРЬ!L34</f>
        <v>1527.8600000000001</v>
      </c>
      <c r="M34" s="21">
        <f>ИЮЛЬ!I33</f>
        <v>2384.5320000000002</v>
      </c>
      <c r="N34" s="21">
        <f>АВГУСТ!M34+СЕНТЯБРЬ!M34</f>
        <v>0</v>
      </c>
      <c r="O34" s="95">
        <f t="shared" si="4"/>
        <v>18004.617999999999</v>
      </c>
      <c r="P34" s="2">
        <f t="shared" si="3"/>
        <v>108374.75799999997</v>
      </c>
    </row>
    <row r="35" spans="3:16" x14ac:dyDescent="0.25">
      <c r="C35" s="11">
        <v>16</v>
      </c>
      <c r="D35" s="34">
        <v>4408.2</v>
      </c>
      <c r="E35" s="81">
        <v>0</v>
      </c>
      <c r="F35" s="16">
        <f>ИЮЛЬ!D34+АВГУСТ!F35+СЕНТЯБРЬ!F35</f>
        <v>190545.01</v>
      </c>
      <c r="G35" s="26">
        <f>ИЮЛЬ!E34+АВГУСТ!G35+СЕНТЯБРЬ!G35</f>
        <v>97999.58</v>
      </c>
      <c r="H35" s="22">
        <f>ИЮЛЬ!F34+АВГУСТ!H35+СЕНТЯБРЬ!H35</f>
        <v>7599.73</v>
      </c>
      <c r="I35" s="22">
        <f>ИЮЛЬ!G34+АВГУСТ!I35+СЕНТЯБРЬ!I35</f>
        <v>1397.404</v>
      </c>
      <c r="J35" s="99">
        <f>ИЮЛЬ!H34+АВГУСТ!J35+СЕНТЯБРЬ!J35</f>
        <v>3481.9</v>
      </c>
      <c r="K35" s="86">
        <f>АВГУСТ!K35+СЕНТЯБРЬ!K35</f>
        <v>2309.9</v>
      </c>
      <c r="L35" s="85">
        <f>АВГУСТ!L35+СЕНТЯБРЬ!L35</f>
        <v>1525.24</v>
      </c>
      <c r="M35" s="21">
        <f>ИЮЛЬ!I34</f>
        <v>2380.4279999999999</v>
      </c>
      <c r="N35" s="21">
        <f>АВГУСТ!M35+СЕНТЯБРЬ!M35</f>
        <v>0</v>
      </c>
      <c r="O35" s="95">
        <f t="shared" si="4"/>
        <v>18694.601999999999</v>
      </c>
      <c r="P35" s="2">
        <f t="shared" si="3"/>
        <v>111240.03200000002</v>
      </c>
    </row>
    <row r="36" spans="3:16" x14ac:dyDescent="0.25">
      <c r="C36" s="11">
        <v>17</v>
      </c>
      <c r="D36" s="34">
        <v>4437.3999999999996</v>
      </c>
      <c r="E36" s="81">
        <v>0</v>
      </c>
      <c r="F36" s="16">
        <f>ИЮЛЬ!D35+АВГУСТ!F36+СЕНТЯБРЬ!F36</f>
        <v>191828.7</v>
      </c>
      <c r="G36" s="26">
        <f>ИЮЛЬ!E35+АВГУСТ!G36+СЕНТЯБРЬ!G36</f>
        <v>103438.18</v>
      </c>
      <c r="H36" s="22">
        <f>ИЮЛЬ!F35+АВГУСТ!H36+СЕНТЯБРЬ!H36</f>
        <v>7650.0700000000006</v>
      </c>
      <c r="I36" s="22">
        <f>ИЮЛЬ!G35+АВГУСТ!I36+СЕНТЯБРЬ!I36</f>
        <v>1406.6580000000001</v>
      </c>
      <c r="J36" s="99">
        <f>ИЮЛЬ!H35+АВГУСТ!J36+СЕНТЯБРЬ!J36</f>
        <v>11069.75</v>
      </c>
      <c r="K36" s="86">
        <f>АВГУСТ!K36+СЕНТЯБРЬ!K36</f>
        <v>2325.1999999999998</v>
      </c>
      <c r="L36" s="85">
        <f>АВГУСТ!L36+СЕНТЯБРЬ!L36</f>
        <v>1535.3400000000001</v>
      </c>
      <c r="M36" s="21">
        <f>ИЮЛЬ!I35</f>
        <v>2396.1959999999999</v>
      </c>
      <c r="N36" s="21">
        <f>АВГУСТ!M36+СЕНТЯБРЬ!M36</f>
        <v>5420.44</v>
      </c>
      <c r="O36" s="95">
        <f t="shared" si="4"/>
        <v>31803.654000000002</v>
      </c>
      <c r="P36" s="2">
        <f t="shared" si="3"/>
        <v>120194.17400000003</v>
      </c>
    </row>
    <row r="37" spans="3:16" x14ac:dyDescent="0.25">
      <c r="C37" s="11">
        <v>19</v>
      </c>
      <c r="D37" s="34">
        <v>3381.7</v>
      </c>
      <c r="E37" s="81">
        <v>0</v>
      </c>
      <c r="F37" s="16">
        <f>ИЮЛЬ!D36+АВГУСТ!F37+СЕНТЯБРЬ!F37</f>
        <v>143142.82999999999</v>
      </c>
      <c r="G37" s="26">
        <f>ИЮЛЬ!E36+АВГУСТ!G37+СЕНТЯБРЬ!G37</f>
        <v>66044.13</v>
      </c>
      <c r="H37" s="22">
        <f>ИЮЛЬ!F36+АВГУСТ!H37+СЕНТЯБРЬ!H37</f>
        <v>6030.38</v>
      </c>
      <c r="I37" s="22">
        <f>ИЮЛЬ!G36+АВГУСТ!I37+СЕНТЯБРЬ!I37</f>
        <v>1164.884</v>
      </c>
      <c r="J37" s="99">
        <f>ИЮЛЬ!H36+АВГУСТ!J37+СЕНТЯБРЬ!J37</f>
        <v>12740</v>
      </c>
      <c r="K37" s="86">
        <f>АВГУСТ!K37+СЕНТЯБРЬ!K37</f>
        <v>16772.009999999998</v>
      </c>
      <c r="L37" s="85">
        <f>АВГУСТ!L37+СЕНТЯБРЬ!L37</f>
        <v>1170.07</v>
      </c>
      <c r="M37" s="21">
        <f>ИЮЛЬ!I36</f>
        <v>1826.1179999999999</v>
      </c>
      <c r="N37" s="21">
        <f>АВГУСТ!M37+СЕНТЯБРЬ!M37</f>
        <v>0</v>
      </c>
      <c r="O37" s="95">
        <f t="shared" si="4"/>
        <v>39703.462</v>
      </c>
      <c r="P37" s="2">
        <f t="shared" si="3"/>
        <v>116802.16199999998</v>
      </c>
    </row>
    <row r="38" spans="3:16" x14ac:dyDescent="0.25">
      <c r="C38" s="11">
        <v>21</v>
      </c>
      <c r="D38" s="34">
        <v>4528.2</v>
      </c>
      <c r="E38" s="81">
        <v>0</v>
      </c>
      <c r="F38" s="16">
        <f>ИЮЛЬ!D37+АВГУСТ!F38+СЕНТЯБРЬ!F38</f>
        <v>199965.62</v>
      </c>
      <c r="G38" s="26">
        <f>ИЮЛЬ!E37+АВГУСТ!G38+СЕНТЯБРЬ!G38</f>
        <v>92251.65</v>
      </c>
      <c r="H38" s="22">
        <f>ИЮЛЬ!F37+АВГУСТ!H38+СЕНТЯБРЬ!H38</f>
        <v>7806.6100000000006</v>
      </c>
      <c r="I38" s="22">
        <f>ИЮЛЬ!G37+АВГУСТ!I38+СЕНТЯБРЬ!I38</f>
        <v>1435.4440000000002</v>
      </c>
      <c r="J38" s="99">
        <f>ИЮЛЬ!H37+АВГУСТ!J38+СЕНТЯБРЬ!J38</f>
        <v>350</v>
      </c>
      <c r="K38" s="86">
        <f>АВГУСТ!K38+СЕНТЯБРЬ!K38</f>
        <v>2372.7800000000002</v>
      </c>
      <c r="L38" s="85">
        <f>АВГУСТ!L38+СЕНТЯБРЬ!L38</f>
        <v>1733.03</v>
      </c>
      <c r="M38" s="21">
        <f>ИЮЛЬ!I37</f>
        <v>2334.4</v>
      </c>
      <c r="N38" s="21">
        <f>АВГУСТ!M38+СЕНТЯБРЬ!M38</f>
        <v>0</v>
      </c>
      <c r="O38" s="95">
        <f t="shared" si="4"/>
        <v>16032.264000000001</v>
      </c>
      <c r="P38" s="2">
        <f t="shared" si="3"/>
        <v>123746.234</v>
      </c>
    </row>
    <row r="39" spans="3:16" x14ac:dyDescent="0.25">
      <c r="C39" s="11">
        <v>23</v>
      </c>
      <c r="D39" s="34">
        <v>4705.1000000000004</v>
      </c>
      <c r="E39" s="81">
        <v>0</v>
      </c>
      <c r="F39" s="16">
        <f>ИЮЛЬ!D38+АВГУСТ!F39+СЕНТЯБРЬ!F39</f>
        <v>199929.83000000002</v>
      </c>
      <c r="G39" s="26">
        <f>ИЮЛЬ!E38+АВГУСТ!G39+СЕНТЯБРЬ!G39</f>
        <v>106563.89</v>
      </c>
      <c r="H39" s="22">
        <f>ИЮЛЬ!F38+АВГУСТ!H39+СЕНТЯБРЬ!H39</f>
        <v>8111.59</v>
      </c>
      <c r="I39" s="22">
        <f>ИЮЛЬ!G38+АВГУСТ!I39+СЕНТЯБРЬ!I39</f>
        <v>1491.5120000000002</v>
      </c>
      <c r="J39" s="99">
        <f>ИЮЛЬ!H38+АВГУСТ!J39+СЕНТЯБРЬ!J39</f>
        <v>7600.54</v>
      </c>
      <c r="K39" s="86">
        <f>АВГУСТ!K39+СЕНТЯБРЬ!K39</f>
        <v>2465.4699999999998</v>
      </c>
      <c r="L39" s="85">
        <f>АВГУСТ!L39+СЕНТЯБРЬ!L39</f>
        <v>1627.96</v>
      </c>
      <c r="M39" s="21">
        <f>ИЮЛЬ!I38</f>
        <v>2540.7540000000004</v>
      </c>
      <c r="N39" s="21">
        <f>АВГУСТ!M39+СЕНТЯБРЬ!M39</f>
        <v>33142.14</v>
      </c>
      <c r="O39" s="95">
        <f t="shared" si="4"/>
        <v>56979.966</v>
      </c>
      <c r="P39" s="2">
        <f t="shared" si="3"/>
        <v>150345.90600000002</v>
      </c>
    </row>
    <row r="40" spans="3:16" ht="15.75" thickBot="1" x14ac:dyDescent="0.3">
      <c r="C40" s="12">
        <v>25</v>
      </c>
      <c r="D40" s="76">
        <v>4409</v>
      </c>
      <c r="E40" s="81">
        <v>0</v>
      </c>
      <c r="F40" s="16">
        <f>ИЮЛЬ!D39+АВГУСТ!F40+СЕНТЯБРЬ!F40</f>
        <v>190601.5</v>
      </c>
      <c r="G40" s="26">
        <f>ИЮЛЬ!E39+АВГУСТ!G40+СЕНТЯБРЬ!G40</f>
        <v>89704.03</v>
      </c>
      <c r="H40" s="22">
        <f>ИЮЛЬ!F39+АВГУСТ!H40+СЕНТЯБРЬ!H40</f>
        <v>7601.12</v>
      </c>
      <c r="I40" s="22">
        <f>ИЮЛЬ!G39+АВГУСТ!I40+СЕНТЯБРЬ!I40</f>
        <v>1397.65</v>
      </c>
      <c r="J40" s="99">
        <f>ИЮЛЬ!H39+АВГУСТ!J40+СЕНТЯБРЬ!J40</f>
        <v>1227.31</v>
      </c>
      <c r="K40" s="86">
        <f>АВГУСТ!K40+СЕНТЯБРЬ!K40</f>
        <v>2310.3200000000002</v>
      </c>
      <c r="L40" s="85">
        <f>АВГУСТ!L40+СЕНТЯБРЬ!L40</f>
        <v>1525.51</v>
      </c>
      <c r="M40" s="21">
        <f>ИЮЛЬ!I39</f>
        <v>2380.86</v>
      </c>
      <c r="N40" s="21">
        <f>АВГУСТ!M40+СЕНТЯБРЬ!M40</f>
        <v>39321.53</v>
      </c>
      <c r="O40" s="95">
        <f t="shared" si="4"/>
        <v>55764.3</v>
      </c>
      <c r="P40" s="2">
        <f t="shared" si="3"/>
        <v>156661.76999999999</v>
      </c>
    </row>
    <row r="41" spans="3:16" ht="15.75" thickBot="1" x14ac:dyDescent="0.3">
      <c r="C41" s="4"/>
      <c r="D41" s="72">
        <v>56096.399999999994</v>
      </c>
      <c r="E41" s="83">
        <f>SUM(E26:E40)</f>
        <v>0</v>
      </c>
      <c r="F41" s="18">
        <f>SUM(F26:F40)</f>
        <v>2415446.2000000002</v>
      </c>
      <c r="G41" s="20">
        <f>SUM(G26:G40)</f>
        <v>1166574.29</v>
      </c>
      <c r="H41" s="14">
        <f>SUM(H26:H40)</f>
        <v>96910.48</v>
      </c>
      <c r="I41" s="14">
        <f>SUM(I26:I40)</f>
        <v>17875.457999999999</v>
      </c>
      <c r="J41" s="14">
        <f t="shared" ref="J41:N41" si="5">SUM(J26:J40)</f>
        <v>69154.37999999999</v>
      </c>
      <c r="K41" s="14">
        <f>SUM(K26:K40)</f>
        <v>59448.060000000005</v>
      </c>
      <c r="L41" s="6">
        <f>SUM(L26:L40)</f>
        <v>51635.32</v>
      </c>
      <c r="M41" s="13">
        <f>SUM(M26:M40)</f>
        <v>29948.165000000001</v>
      </c>
      <c r="N41" s="13">
        <f t="shared" si="5"/>
        <v>112563.61</v>
      </c>
      <c r="O41" s="5">
        <f>SUM(O26:O40)</f>
        <v>437535.473</v>
      </c>
      <c r="P41" s="5">
        <f>SUM(P26:P40)</f>
        <v>1686407.3829999999</v>
      </c>
    </row>
    <row r="42" spans="3:16" ht="15.75" thickBot="1" x14ac:dyDescent="0.3">
      <c r="C42" s="4"/>
      <c r="D42" s="72">
        <v>103364.01999999999</v>
      </c>
      <c r="E42" s="83">
        <f>E24+E41</f>
        <v>0</v>
      </c>
      <c r="F42" s="18">
        <f>F24+F41</f>
        <v>4451934.99</v>
      </c>
      <c r="G42" s="20">
        <f>G24+G41</f>
        <v>2236955.0700000003</v>
      </c>
      <c r="H42" s="14">
        <f>H24+H41</f>
        <v>178399.86</v>
      </c>
      <c r="I42" s="14">
        <f>I24+I41</f>
        <v>32519.211199999998</v>
      </c>
      <c r="J42" s="15">
        <f t="shared" ref="J42:N42" si="6">J24+J41</f>
        <v>112138.70999999999</v>
      </c>
      <c r="K42" s="13">
        <f>K24+K41</f>
        <v>175741.87</v>
      </c>
      <c r="L42" s="6">
        <f>L24+L41</f>
        <v>90476.86</v>
      </c>
      <c r="M42" s="13">
        <f>M24+M41</f>
        <v>55000.003600000004</v>
      </c>
      <c r="N42" s="13">
        <f t="shared" si="6"/>
        <v>448263.6</v>
      </c>
      <c r="O42" s="5">
        <f>O24+O41</f>
        <v>1092540.1148000001</v>
      </c>
      <c r="P42" s="5">
        <f>P24+P41</f>
        <v>3307520.0348</v>
      </c>
    </row>
    <row r="44" spans="3:16" x14ac:dyDescent="0.25">
      <c r="F44" s="8"/>
      <c r="G44" s="8"/>
      <c r="O44" s="8"/>
      <c r="P44" s="8"/>
    </row>
    <row r="45" spans="3:16" x14ac:dyDescent="0.25">
      <c r="E45" s="166" t="s">
        <v>27</v>
      </c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</row>
  </sheetData>
  <mergeCells count="16">
    <mergeCell ref="E45:P45"/>
    <mergeCell ref="C8:P8"/>
    <mergeCell ref="C25:P25"/>
    <mergeCell ref="C3:P3"/>
    <mergeCell ref="H5:N5"/>
    <mergeCell ref="O5:O7"/>
    <mergeCell ref="P5:P7"/>
    <mergeCell ref="H6:H7"/>
    <mergeCell ref="I6:I7"/>
    <mergeCell ref="J6:J7"/>
    <mergeCell ref="K6:N6"/>
    <mergeCell ref="C5:C7"/>
    <mergeCell ref="D5:D7"/>
    <mergeCell ref="E5:E7"/>
    <mergeCell ref="F5:F7"/>
    <mergeCell ref="G5:G7"/>
  </mergeCells>
  <pageMargins left="0.7" right="0.7" top="0.75" bottom="0.75" header="0.3" footer="0.3"/>
  <pageSetup paperSize="9"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opLeftCell="B10" workbookViewId="0">
      <selection activeCell="P9" sqref="P9:P24"/>
    </sheetView>
  </sheetViews>
  <sheetFormatPr defaultRowHeight="15" x14ac:dyDescent="0.25"/>
  <cols>
    <col min="3" max="3" width="11.5703125" customWidth="1"/>
    <col min="4" max="4" width="7" customWidth="1"/>
    <col min="5" max="5" width="10" customWidth="1"/>
    <col min="6" max="7" width="10.7109375" customWidth="1"/>
    <col min="8" max="8" width="11.85546875" customWidth="1"/>
    <col min="10" max="10" width="8.5703125" customWidth="1"/>
    <col min="12" max="12" width="7.5703125" customWidth="1"/>
    <col min="13" max="13" width="9.42578125" customWidth="1"/>
    <col min="14" max="14" width="9.5703125" bestFit="1" customWidth="1"/>
    <col min="15" max="15" width="11.28515625" customWidth="1"/>
    <col min="16" max="16" width="12.28515625" customWidth="1"/>
  </cols>
  <sheetData>
    <row r="1" spans="1:17" x14ac:dyDescent="0.25">
      <c r="A1" s="27"/>
    </row>
    <row r="3" spans="1:17" ht="18.75" x14ac:dyDescent="0.3">
      <c r="D3" s="179" t="s">
        <v>29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5.75" thickBot="1" x14ac:dyDescent="0.3"/>
    <row r="5" spans="1:17" ht="15.75" customHeight="1" thickBot="1" x14ac:dyDescent="0.3">
      <c r="D5" s="139" t="s">
        <v>0</v>
      </c>
      <c r="E5" s="139" t="s">
        <v>1</v>
      </c>
      <c r="F5" s="173" t="s">
        <v>28</v>
      </c>
      <c r="G5" s="170" t="s">
        <v>15</v>
      </c>
      <c r="H5" s="175" t="s">
        <v>17</v>
      </c>
      <c r="I5" s="181" t="s">
        <v>3</v>
      </c>
      <c r="J5" s="132"/>
      <c r="K5" s="132"/>
      <c r="L5" s="132"/>
      <c r="M5" s="132"/>
      <c r="N5" s="133"/>
      <c r="O5" s="123" t="s">
        <v>11</v>
      </c>
      <c r="P5" s="170" t="s">
        <v>30</v>
      </c>
    </row>
    <row r="6" spans="1:17" ht="16.5" customHeight="1" thickBot="1" x14ac:dyDescent="0.3">
      <c r="D6" s="140"/>
      <c r="E6" s="141"/>
      <c r="F6" s="174"/>
      <c r="G6" s="171"/>
      <c r="H6" s="176"/>
      <c r="I6" s="124" t="s">
        <v>8</v>
      </c>
      <c r="J6" s="124" t="s">
        <v>12</v>
      </c>
      <c r="K6" s="124" t="s">
        <v>6</v>
      </c>
      <c r="L6" s="150" t="s">
        <v>7</v>
      </c>
      <c r="M6" s="151"/>
      <c r="N6" s="165"/>
      <c r="O6" s="124"/>
      <c r="P6" s="171"/>
    </row>
    <row r="7" spans="1:17" ht="30.75" thickBot="1" x14ac:dyDescent="0.3">
      <c r="D7" s="140"/>
      <c r="E7" s="142"/>
      <c r="F7" s="174"/>
      <c r="G7" s="172"/>
      <c r="H7" s="177"/>
      <c r="I7" s="163"/>
      <c r="J7" s="163"/>
      <c r="K7" s="124"/>
      <c r="L7" s="102" t="s">
        <v>9</v>
      </c>
      <c r="M7" s="103" t="s">
        <v>2</v>
      </c>
      <c r="N7" s="102" t="s">
        <v>10</v>
      </c>
      <c r="O7" s="124"/>
      <c r="P7" s="172"/>
    </row>
    <row r="8" spans="1:17" ht="21.75" thickBot="1" x14ac:dyDescent="0.3">
      <c r="D8" s="178" t="s">
        <v>22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6"/>
    </row>
    <row r="9" spans="1:17" x14ac:dyDescent="0.25">
      <c r="D9" s="10">
        <v>2</v>
      </c>
      <c r="E9" s="21">
        <v>2681.1</v>
      </c>
      <c r="F9" s="2">
        <v>73013.513999999996</v>
      </c>
      <c r="G9" s="85">
        <v>37868.03</v>
      </c>
      <c r="H9" s="85">
        <v>34272.22</v>
      </c>
      <c r="I9" s="22">
        <v>1214.54</v>
      </c>
      <c r="J9" s="22"/>
      <c r="K9" s="99"/>
      <c r="L9" s="86"/>
      <c r="M9" s="85">
        <v>311.01</v>
      </c>
      <c r="N9" s="86"/>
      <c r="O9" s="95">
        <f>I9+J9+K9+L9+M9+N9</f>
        <v>1525.55</v>
      </c>
      <c r="P9" s="2">
        <f>F9+G9+O9-H9</f>
        <v>78134.873999999996</v>
      </c>
    </row>
    <row r="10" spans="1:17" x14ac:dyDescent="0.25">
      <c r="D10" s="11">
        <v>4</v>
      </c>
      <c r="E10" s="32">
        <v>4800.6000000000004</v>
      </c>
      <c r="F10" s="2">
        <v>123393.68399999998</v>
      </c>
      <c r="G10" s="63">
        <v>68032.89</v>
      </c>
      <c r="H10" s="63">
        <v>70010.5</v>
      </c>
      <c r="I10" s="22">
        <v>2174.67</v>
      </c>
      <c r="J10" s="31"/>
      <c r="K10" s="33"/>
      <c r="L10" s="56"/>
      <c r="M10" s="63">
        <v>556.87</v>
      </c>
      <c r="N10" s="56"/>
      <c r="O10" s="95">
        <f t="shared" ref="O10:O23" si="0">I10+J10+K10+L10+M10+N10</f>
        <v>2731.54</v>
      </c>
      <c r="P10" s="2">
        <f t="shared" ref="P10:P23" si="1">F10+G10+O10-H10</f>
        <v>124147.61399999997</v>
      </c>
    </row>
    <row r="11" spans="1:17" x14ac:dyDescent="0.25">
      <c r="C11" s="24"/>
      <c r="D11" s="11">
        <v>5</v>
      </c>
      <c r="E11" s="32">
        <v>722.2</v>
      </c>
      <c r="F11" s="2">
        <v>25978.547999999999</v>
      </c>
      <c r="G11" s="63">
        <v>9959.15</v>
      </c>
      <c r="H11" s="63">
        <v>9717.2900000000009</v>
      </c>
      <c r="I11" s="22">
        <v>327.16000000000003</v>
      </c>
      <c r="J11" s="31"/>
      <c r="K11" s="33"/>
      <c r="L11" s="56"/>
      <c r="M11" s="63"/>
      <c r="N11" s="56"/>
      <c r="O11" s="95">
        <f t="shared" si="0"/>
        <v>327.16000000000003</v>
      </c>
      <c r="P11" s="2">
        <f t="shared" si="1"/>
        <v>26547.567999999999</v>
      </c>
    </row>
    <row r="12" spans="1:17" x14ac:dyDescent="0.25">
      <c r="C12" s="24"/>
      <c r="D12" s="11">
        <v>6</v>
      </c>
      <c r="E12" s="32">
        <v>2403.9</v>
      </c>
      <c r="F12" s="2">
        <v>74604.055999999982</v>
      </c>
      <c r="G12" s="63">
        <v>28742.5</v>
      </c>
      <c r="H12" s="63">
        <v>32705.14</v>
      </c>
      <c r="I12" s="22">
        <v>1088.97</v>
      </c>
      <c r="J12" s="31"/>
      <c r="K12" s="33"/>
      <c r="L12" s="56"/>
      <c r="M12" s="63"/>
      <c r="N12" s="56"/>
      <c r="O12" s="95">
        <f t="shared" si="0"/>
        <v>1088.97</v>
      </c>
      <c r="P12" s="2">
        <f t="shared" si="1"/>
        <v>71730.385999999984</v>
      </c>
    </row>
    <row r="13" spans="1:17" x14ac:dyDescent="0.25">
      <c r="C13" s="24"/>
      <c r="D13" s="11">
        <v>7</v>
      </c>
      <c r="E13" s="32">
        <v>3026.8</v>
      </c>
      <c r="F13" s="2">
        <v>60184.42200000002</v>
      </c>
      <c r="G13" s="63">
        <v>42920.04</v>
      </c>
      <c r="H13" s="63">
        <v>44908.86</v>
      </c>
      <c r="I13" s="22">
        <v>1371.14</v>
      </c>
      <c r="J13" s="31"/>
      <c r="K13" s="33"/>
      <c r="L13" s="56"/>
      <c r="M13" s="63">
        <v>351.11</v>
      </c>
      <c r="N13" s="56"/>
      <c r="O13" s="95">
        <f t="shared" si="0"/>
        <v>1722.25</v>
      </c>
      <c r="P13" s="2">
        <f t="shared" si="1"/>
        <v>59917.852000000028</v>
      </c>
    </row>
    <row r="14" spans="1:17" x14ac:dyDescent="0.25">
      <c r="C14" s="24"/>
      <c r="D14" s="11">
        <v>8</v>
      </c>
      <c r="E14" s="32">
        <v>2542.1999999999998</v>
      </c>
      <c r="F14" s="2">
        <v>70397.567999999999</v>
      </c>
      <c r="G14" s="63">
        <v>33981.660000000003</v>
      </c>
      <c r="H14" s="63">
        <v>28738.23</v>
      </c>
      <c r="I14" s="22">
        <v>1151.6199999999999</v>
      </c>
      <c r="J14" s="31"/>
      <c r="K14" s="33"/>
      <c r="L14" s="56"/>
      <c r="M14" s="63">
        <v>294.89999999999998</v>
      </c>
      <c r="N14" s="56"/>
      <c r="O14" s="95">
        <f t="shared" si="0"/>
        <v>1446.52</v>
      </c>
      <c r="P14" s="2">
        <f t="shared" si="1"/>
        <v>77087.518000000011</v>
      </c>
    </row>
    <row r="15" spans="1:17" x14ac:dyDescent="0.25">
      <c r="C15" s="24"/>
      <c r="D15" s="11">
        <v>12</v>
      </c>
      <c r="E15" s="32">
        <v>1250.7</v>
      </c>
      <c r="F15" s="2">
        <v>27745.668000000005</v>
      </c>
      <c r="G15" s="63">
        <v>18665.28</v>
      </c>
      <c r="H15" s="63">
        <v>19173.13</v>
      </c>
      <c r="I15" s="22">
        <v>566.57000000000005</v>
      </c>
      <c r="J15" s="31"/>
      <c r="K15" s="33"/>
      <c r="L15" s="56"/>
      <c r="M15" s="63">
        <v>145.08000000000001</v>
      </c>
      <c r="N15" s="56"/>
      <c r="O15" s="95">
        <f t="shared" si="0"/>
        <v>711.65000000000009</v>
      </c>
      <c r="P15" s="2">
        <f t="shared" si="1"/>
        <v>27949.468000000004</v>
      </c>
    </row>
    <row r="16" spans="1:17" x14ac:dyDescent="0.25">
      <c r="C16" s="24"/>
      <c r="D16" s="11">
        <v>14</v>
      </c>
      <c r="E16" s="32">
        <v>3392.2</v>
      </c>
      <c r="F16" s="2">
        <v>247145.42799999999</v>
      </c>
      <c r="G16" s="63">
        <v>49840.38</v>
      </c>
      <c r="H16" s="63">
        <v>56185.38</v>
      </c>
      <c r="I16" s="22">
        <v>1536.67</v>
      </c>
      <c r="J16" s="31"/>
      <c r="K16" s="33">
        <v>148.32</v>
      </c>
      <c r="L16" s="56"/>
      <c r="M16" s="63">
        <v>393.5</v>
      </c>
      <c r="N16" s="56">
        <v>152605.21</v>
      </c>
      <c r="O16" s="95">
        <f t="shared" si="0"/>
        <v>154683.69999999998</v>
      </c>
      <c r="P16" s="2">
        <f t="shared" si="1"/>
        <v>395484.12799999991</v>
      </c>
    </row>
    <row r="17" spans="3:16" x14ac:dyDescent="0.25">
      <c r="C17" s="24"/>
      <c r="D17" s="11">
        <v>17</v>
      </c>
      <c r="E17" s="32">
        <v>2984.2</v>
      </c>
      <c r="F17" s="2">
        <v>76436.997999999992</v>
      </c>
      <c r="G17" s="63">
        <v>43129.17</v>
      </c>
      <c r="H17" s="63">
        <v>43011.88</v>
      </c>
      <c r="I17" s="22">
        <v>1351.84</v>
      </c>
      <c r="J17" s="31"/>
      <c r="K17" s="33"/>
      <c r="L17" s="56"/>
      <c r="M17" s="63">
        <v>346.17</v>
      </c>
      <c r="N17" s="56"/>
      <c r="O17" s="95">
        <f t="shared" si="0"/>
        <v>1698.01</v>
      </c>
      <c r="P17" s="2">
        <f t="shared" si="1"/>
        <v>78252.297999999981</v>
      </c>
    </row>
    <row r="18" spans="3:16" x14ac:dyDescent="0.25">
      <c r="C18" s="24"/>
      <c r="D18" s="11">
        <v>19</v>
      </c>
      <c r="E18" s="32">
        <v>2692.5</v>
      </c>
      <c r="F18" s="2">
        <v>90898.670000000013</v>
      </c>
      <c r="G18" s="63">
        <v>38712.49</v>
      </c>
      <c r="H18" s="63">
        <v>36258.620000000003</v>
      </c>
      <c r="I18" s="22">
        <v>1219.7</v>
      </c>
      <c r="J18" s="31"/>
      <c r="K18" s="33"/>
      <c r="L18" s="56"/>
      <c r="M18" s="63">
        <v>312.33</v>
      </c>
      <c r="N18" s="56"/>
      <c r="O18" s="95">
        <f t="shared" si="0"/>
        <v>1532.03</v>
      </c>
      <c r="P18" s="2">
        <f t="shared" si="1"/>
        <v>94884.57</v>
      </c>
    </row>
    <row r="19" spans="3:16" x14ac:dyDescent="0.25">
      <c r="C19" s="24"/>
      <c r="D19" s="11">
        <v>20</v>
      </c>
      <c r="E19" s="32">
        <v>4441.8999999999996</v>
      </c>
      <c r="F19" s="2">
        <v>125936.34600000001</v>
      </c>
      <c r="G19" s="63">
        <v>64007.77</v>
      </c>
      <c r="H19" s="63">
        <v>63628.67</v>
      </c>
      <c r="I19" s="22">
        <v>2012.18</v>
      </c>
      <c r="J19" s="31"/>
      <c r="K19" s="33"/>
      <c r="L19" s="56"/>
      <c r="M19" s="63">
        <v>515.26</v>
      </c>
      <c r="N19" s="56">
        <v>4743.95</v>
      </c>
      <c r="O19" s="95">
        <f t="shared" si="0"/>
        <v>7271.3899999999994</v>
      </c>
      <c r="P19" s="2">
        <f t="shared" si="1"/>
        <v>133586.83600000001</v>
      </c>
    </row>
    <row r="20" spans="3:16" x14ac:dyDescent="0.25">
      <c r="C20" s="24"/>
      <c r="D20" s="11">
        <v>22</v>
      </c>
      <c r="E20" s="32">
        <v>4518.42</v>
      </c>
      <c r="F20" s="2">
        <v>135941.4768</v>
      </c>
      <c r="G20" s="63">
        <v>65500.92</v>
      </c>
      <c r="H20" s="63">
        <v>68604.55</v>
      </c>
      <c r="I20" s="22">
        <v>2046.84</v>
      </c>
      <c r="J20" s="31"/>
      <c r="K20" s="33"/>
      <c r="L20" s="56"/>
      <c r="M20" s="63">
        <v>524.14</v>
      </c>
      <c r="N20" s="56"/>
      <c r="O20" s="95">
        <f t="shared" si="0"/>
        <v>2570.98</v>
      </c>
      <c r="P20" s="2">
        <f t="shared" si="1"/>
        <v>135408.82679999998</v>
      </c>
    </row>
    <row r="21" spans="3:16" x14ac:dyDescent="0.25">
      <c r="C21" s="24"/>
      <c r="D21" s="11">
        <v>24</v>
      </c>
      <c r="E21" s="32">
        <v>4410.6000000000004</v>
      </c>
      <c r="F21" s="2">
        <v>267722.45000000007</v>
      </c>
      <c r="G21" s="63">
        <v>62712.45</v>
      </c>
      <c r="H21" s="63">
        <v>68993.929999999993</v>
      </c>
      <c r="I21" s="22">
        <v>1998</v>
      </c>
      <c r="J21" s="31"/>
      <c r="K21" s="33"/>
      <c r="L21" s="56"/>
      <c r="M21" s="63">
        <v>511.63</v>
      </c>
      <c r="N21" s="56">
        <v>157668.67000000001</v>
      </c>
      <c r="O21" s="95">
        <f t="shared" si="0"/>
        <v>160178.30000000002</v>
      </c>
      <c r="P21" s="2">
        <f t="shared" si="1"/>
        <v>421619.27000000008</v>
      </c>
    </row>
    <row r="22" spans="3:16" x14ac:dyDescent="0.25">
      <c r="C22" s="24"/>
      <c r="D22" s="11">
        <v>26</v>
      </c>
      <c r="E22" s="32">
        <v>2995.6</v>
      </c>
      <c r="F22" s="2">
        <v>103869.268</v>
      </c>
      <c r="G22" s="63">
        <v>43201.21</v>
      </c>
      <c r="H22" s="63">
        <v>48953.760000000002</v>
      </c>
      <c r="I22" s="22">
        <v>1357.01</v>
      </c>
      <c r="J22" s="31"/>
      <c r="K22" s="33"/>
      <c r="L22" s="56"/>
      <c r="M22" s="63">
        <v>347.49</v>
      </c>
      <c r="N22" s="56"/>
      <c r="O22" s="95">
        <f t="shared" si="0"/>
        <v>1704.5</v>
      </c>
      <c r="P22" s="2">
        <f t="shared" si="1"/>
        <v>99821.217999999993</v>
      </c>
    </row>
    <row r="23" spans="3:16" ht="15.75" thickBot="1" x14ac:dyDescent="0.3">
      <c r="C23" s="24"/>
      <c r="D23" s="12">
        <v>28</v>
      </c>
      <c r="E23" s="37">
        <v>4404.7</v>
      </c>
      <c r="F23" s="2">
        <v>117844.55499999999</v>
      </c>
      <c r="G23" s="63">
        <v>64388.160000000003</v>
      </c>
      <c r="H23" s="63">
        <v>71974.13</v>
      </c>
      <c r="I23" s="22">
        <v>1995.33</v>
      </c>
      <c r="J23" s="62"/>
      <c r="K23" s="38"/>
      <c r="L23" s="57"/>
      <c r="M23" s="80">
        <v>510.95</v>
      </c>
      <c r="N23" s="57"/>
      <c r="O23" s="95">
        <f t="shared" si="0"/>
        <v>2506.2799999999997</v>
      </c>
      <c r="P23" s="2">
        <f t="shared" si="1"/>
        <v>112764.86499999999</v>
      </c>
    </row>
    <row r="24" spans="3:16" ht="15.75" thickBot="1" x14ac:dyDescent="0.3">
      <c r="C24" s="24"/>
      <c r="D24" s="45"/>
      <c r="E24" s="107">
        <v>47267.619999999995</v>
      </c>
      <c r="F24" s="28">
        <v>1621112.6518000001</v>
      </c>
      <c r="G24" s="80">
        <f>SUM(G9:G23)</f>
        <v>671662.1</v>
      </c>
      <c r="H24" s="80">
        <f>SUM(H9:H23)</f>
        <v>697136.28999999992</v>
      </c>
      <c r="I24" s="108">
        <f>SUM(I9:I23)</f>
        <v>21412.239999999998</v>
      </c>
      <c r="J24" s="108">
        <f>SUM(J9:J23)</f>
        <v>0</v>
      </c>
      <c r="K24" s="108">
        <f>SUM(K9:K23)</f>
        <v>148.32</v>
      </c>
      <c r="L24" s="108"/>
      <c r="M24" s="109">
        <f>SUM(M9:M23)</f>
        <v>5120.4399999999987</v>
      </c>
      <c r="N24" s="73">
        <f t="shared" ref="N24" si="2">SUM(N9:N23)</f>
        <v>315017.83</v>
      </c>
      <c r="O24" s="104">
        <f>SUM(O9:O23)</f>
        <v>341698.83</v>
      </c>
      <c r="P24" s="105">
        <f>SUM(P9:P23)</f>
        <v>1937337.2917999995</v>
      </c>
    </row>
    <row r="25" spans="3:16" ht="21.75" thickBot="1" x14ac:dyDescent="0.3">
      <c r="C25" s="24"/>
      <c r="D25" s="137" t="s">
        <v>23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6"/>
    </row>
    <row r="26" spans="3:16" x14ac:dyDescent="0.25">
      <c r="C26" s="24"/>
      <c r="D26" s="10">
        <v>1</v>
      </c>
      <c r="E26" s="88">
        <v>2741</v>
      </c>
      <c r="F26" s="82">
        <v>71509.570000000007</v>
      </c>
      <c r="G26" s="82">
        <v>38858.74</v>
      </c>
      <c r="H26" s="82">
        <v>30472.080000000002</v>
      </c>
      <c r="I26" s="22">
        <v>1241.67</v>
      </c>
      <c r="J26" s="31"/>
      <c r="K26" s="30"/>
      <c r="L26" s="58"/>
      <c r="M26" s="82">
        <v>317.95999999999998</v>
      </c>
      <c r="N26" s="58"/>
      <c r="O26" s="95">
        <f t="shared" ref="O26:O40" si="3">I26+J26+K26+L26+M26+N26</f>
        <v>1559.63</v>
      </c>
      <c r="P26" s="2">
        <f t="shared" ref="P26:P40" si="4">F26+G26+O26-H26</f>
        <v>81455.86</v>
      </c>
    </row>
    <row r="27" spans="3:16" x14ac:dyDescent="0.25">
      <c r="C27" s="24"/>
      <c r="D27" s="11">
        <v>5</v>
      </c>
      <c r="E27" s="32">
        <v>2134.5</v>
      </c>
      <c r="F27" s="63">
        <v>60063.674999999988</v>
      </c>
      <c r="G27" s="63">
        <v>81464.039999999994</v>
      </c>
      <c r="H27" s="63">
        <v>26827.43</v>
      </c>
      <c r="I27" s="22">
        <v>966.93</v>
      </c>
      <c r="J27" s="31"/>
      <c r="K27" s="33"/>
      <c r="L27" s="56"/>
      <c r="M27" s="63">
        <v>247.6</v>
      </c>
      <c r="N27" s="56"/>
      <c r="O27" s="95">
        <f t="shared" si="3"/>
        <v>1214.53</v>
      </c>
      <c r="P27" s="2">
        <f t="shared" si="4"/>
        <v>115914.81499999997</v>
      </c>
    </row>
    <row r="28" spans="3:16" x14ac:dyDescent="0.25">
      <c r="C28" s="24"/>
      <c r="D28" s="11">
        <v>8</v>
      </c>
      <c r="E28" s="32">
        <v>4390</v>
      </c>
      <c r="F28" s="63">
        <v>165224.56</v>
      </c>
      <c r="G28" s="63">
        <v>63118.19</v>
      </c>
      <c r="H28" s="63">
        <v>74779.740000000005</v>
      </c>
      <c r="I28" s="22">
        <v>1988.67</v>
      </c>
      <c r="J28" s="31"/>
      <c r="K28" s="33"/>
      <c r="L28" s="56"/>
      <c r="M28" s="63">
        <v>509.24</v>
      </c>
      <c r="N28" s="56">
        <v>29935.55</v>
      </c>
      <c r="O28" s="95">
        <f t="shared" si="3"/>
        <v>32433.46</v>
      </c>
      <c r="P28" s="2">
        <f t="shared" si="4"/>
        <v>185996.46999999997</v>
      </c>
    </row>
    <row r="29" spans="3:16" x14ac:dyDescent="0.25">
      <c r="C29" s="24"/>
      <c r="D29" s="11">
        <v>9</v>
      </c>
      <c r="E29" s="32">
        <v>2718.1</v>
      </c>
      <c r="F29" s="63">
        <v>76445.074999999997</v>
      </c>
      <c r="G29" s="63">
        <v>39219.730000000003</v>
      </c>
      <c r="H29" s="63">
        <v>34479.57</v>
      </c>
      <c r="I29" s="22">
        <v>1231.3</v>
      </c>
      <c r="J29" s="31"/>
      <c r="K29" s="33"/>
      <c r="L29" s="56"/>
      <c r="M29" s="63">
        <v>315.3</v>
      </c>
      <c r="N29" s="56"/>
      <c r="O29" s="95">
        <f t="shared" si="3"/>
        <v>1546.6</v>
      </c>
      <c r="P29" s="2">
        <f t="shared" si="4"/>
        <v>82731.834999999992</v>
      </c>
    </row>
    <row r="30" spans="3:16" x14ac:dyDescent="0.25">
      <c r="C30" s="24"/>
      <c r="D30" s="11">
        <v>10</v>
      </c>
      <c r="E30" s="32">
        <v>4396.1000000000004</v>
      </c>
      <c r="F30" s="63">
        <v>123356.17500000002</v>
      </c>
      <c r="G30" s="63">
        <v>61617.73</v>
      </c>
      <c r="H30" s="63">
        <v>59212.27</v>
      </c>
      <c r="I30" s="22">
        <v>1991.43</v>
      </c>
      <c r="J30" s="31"/>
      <c r="K30" s="33"/>
      <c r="L30" s="56"/>
      <c r="M30" s="63">
        <v>509.95</v>
      </c>
      <c r="N30" s="56"/>
      <c r="O30" s="95">
        <f t="shared" si="3"/>
        <v>2501.38</v>
      </c>
      <c r="P30" s="2">
        <f t="shared" si="4"/>
        <v>128263.01500000004</v>
      </c>
    </row>
    <row r="31" spans="3:16" x14ac:dyDescent="0.25">
      <c r="C31" s="24"/>
      <c r="D31" s="11">
        <v>11</v>
      </c>
      <c r="E31" s="32">
        <v>2570.4</v>
      </c>
      <c r="F31" s="63">
        <v>105727.70000000001</v>
      </c>
      <c r="G31" s="63">
        <v>37836.46</v>
      </c>
      <c r="H31" s="63">
        <v>39510</v>
      </c>
      <c r="I31" s="22">
        <v>1164.3900000000001</v>
      </c>
      <c r="J31" s="31"/>
      <c r="K31" s="33"/>
      <c r="L31" s="56"/>
      <c r="M31" s="63">
        <v>32374.97</v>
      </c>
      <c r="N31" s="56"/>
      <c r="O31" s="95">
        <f t="shared" si="3"/>
        <v>33539.360000000001</v>
      </c>
      <c r="P31" s="2">
        <f t="shared" si="4"/>
        <v>137593.52000000002</v>
      </c>
    </row>
    <row r="32" spans="3:16" x14ac:dyDescent="0.25">
      <c r="C32" s="24"/>
      <c r="D32" s="11">
        <v>12</v>
      </c>
      <c r="E32" s="32">
        <v>4356.2</v>
      </c>
      <c r="F32" s="63">
        <v>117878.51</v>
      </c>
      <c r="G32" s="63">
        <v>62772.92</v>
      </c>
      <c r="H32" s="63">
        <v>55312.480000000003</v>
      </c>
      <c r="I32" s="22">
        <v>1973.36</v>
      </c>
      <c r="J32" s="31"/>
      <c r="K32" s="33"/>
      <c r="L32" s="56"/>
      <c r="M32" s="63">
        <v>505.32</v>
      </c>
      <c r="N32" s="56">
        <v>4743.95</v>
      </c>
      <c r="O32" s="95">
        <f t="shared" si="3"/>
        <v>7222.6299999999992</v>
      </c>
      <c r="P32" s="2">
        <f t="shared" si="4"/>
        <v>132561.57999999999</v>
      </c>
    </row>
    <row r="33" spans="3:16" x14ac:dyDescent="0.25">
      <c r="C33" s="24"/>
      <c r="D33" s="11">
        <v>13</v>
      </c>
      <c r="E33" s="32">
        <v>2504.6999999999998</v>
      </c>
      <c r="F33" s="63">
        <v>78837.081999999995</v>
      </c>
      <c r="G33" s="63">
        <v>37210.35</v>
      </c>
      <c r="H33" s="63">
        <v>42563.81</v>
      </c>
      <c r="I33" s="22">
        <v>1134.6300000000001</v>
      </c>
      <c r="J33" s="31"/>
      <c r="K33" s="33"/>
      <c r="L33" s="56"/>
      <c r="M33" s="63">
        <v>273.44</v>
      </c>
      <c r="N33" s="56"/>
      <c r="O33" s="95">
        <f t="shared" si="3"/>
        <v>1408.0700000000002</v>
      </c>
      <c r="P33" s="2">
        <f t="shared" si="4"/>
        <v>74891.69200000001</v>
      </c>
    </row>
    <row r="34" spans="3:16" x14ac:dyDescent="0.25">
      <c r="C34" s="24"/>
      <c r="D34" s="11">
        <v>14</v>
      </c>
      <c r="E34" s="32">
        <v>4415.8</v>
      </c>
      <c r="F34" s="63">
        <v>108374.75799999997</v>
      </c>
      <c r="G34" s="63">
        <v>62689.74</v>
      </c>
      <c r="H34" s="63">
        <v>67020.08</v>
      </c>
      <c r="I34" s="22">
        <v>2000.36</v>
      </c>
      <c r="J34" s="31"/>
      <c r="K34" s="33"/>
      <c r="L34" s="56"/>
      <c r="M34" s="63">
        <v>512.23</v>
      </c>
      <c r="N34" s="56"/>
      <c r="O34" s="95">
        <f t="shared" si="3"/>
        <v>2512.59</v>
      </c>
      <c r="P34" s="2">
        <f t="shared" si="4"/>
        <v>106557.00799999996</v>
      </c>
    </row>
    <row r="35" spans="3:16" x14ac:dyDescent="0.25">
      <c r="C35" s="24"/>
      <c r="D35" s="11">
        <v>16</v>
      </c>
      <c r="E35" s="32">
        <v>4408.2</v>
      </c>
      <c r="F35" s="63">
        <v>111240.03200000002</v>
      </c>
      <c r="G35" s="63">
        <v>63539.5</v>
      </c>
      <c r="H35" s="63">
        <v>63826.31</v>
      </c>
      <c r="I35" s="22">
        <v>1996.91</v>
      </c>
      <c r="J35" s="31"/>
      <c r="K35" s="33"/>
      <c r="L35" s="56"/>
      <c r="M35" s="63">
        <v>511.35</v>
      </c>
      <c r="N35" s="56"/>
      <c r="O35" s="95">
        <f t="shared" si="3"/>
        <v>2508.2600000000002</v>
      </c>
      <c r="P35" s="2">
        <f t="shared" si="4"/>
        <v>113461.48200000002</v>
      </c>
    </row>
    <row r="36" spans="3:16" x14ac:dyDescent="0.25">
      <c r="C36" s="24"/>
      <c r="D36" s="11">
        <v>17</v>
      </c>
      <c r="E36" s="32">
        <v>4437.3999999999996</v>
      </c>
      <c r="F36" s="63">
        <v>120194.17400000003</v>
      </c>
      <c r="G36" s="63">
        <v>63891.040000000001</v>
      </c>
      <c r="H36" s="63">
        <v>58388.02</v>
      </c>
      <c r="I36" s="22">
        <v>2010.14</v>
      </c>
      <c r="J36" s="31"/>
      <c r="K36" s="33">
        <v>439.75</v>
      </c>
      <c r="L36" s="56"/>
      <c r="M36" s="63">
        <v>514.74</v>
      </c>
      <c r="N36" s="56">
        <v>5420.44</v>
      </c>
      <c r="O36" s="95">
        <f t="shared" si="3"/>
        <v>8385.07</v>
      </c>
      <c r="P36" s="2">
        <f t="shared" si="4"/>
        <v>134082.26400000005</v>
      </c>
    </row>
    <row r="37" spans="3:16" x14ac:dyDescent="0.25">
      <c r="D37" s="11">
        <v>19</v>
      </c>
      <c r="E37" s="32">
        <v>3381.7</v>
      </c>
      <c r="F37" s="63">
        <v>116802.16199999998</v>
      </c>
      <c r="G37" s="63">
        <v>48854.3</v>
      </c>
      <c r="H37" s="63">
        <v>48449.77</v>
      </c>
      <c r="I37" s="22">
        <v>1553.08</v>
      </c>
      <c r="J37" s="31"/>
      <c r="K37" s="33"/>
      <c r="L37" s="56"/>
      <c r="M37" s="63">
        <v>392.28</v>
      </c>
      <c r="N37" s="56"/>
      <c r="O37" s="95">
        <f t="shared" si="3"/>
        <v>1945.36</v>
      </c>
      <c r="P37" s="2">
        <f t="shared" si="4"/>
        <v>119152.052</v>
      </c>
    </row>
    <row r="38" spans="3:16" x14ac:dyDescent="0.25">
      <c r="D38" s="11">
        <v>21</v>
      </c>
      <c r="E38" s="32">
        <v>4528.2</v>
      </c>
      <c r="F38" s="63">
        <v>123746.234</v>
      </c>
      <c r="G38" s="63">
        <v>66655.210000000006</v>
      </c>
      <c r="H38" s="63">
        <v>70132.460000000006</v>
      </c>
      <c r="I38" s="22">
        <v>2051.27</v>
      </c>
      <c r="J38" s="31"/>
      <c r="K38" s="33"/>
      <c r="L38" s="56"/>
      <c r="M38" s="63">
        <v>525.27</v>
      </c>
      <c r="N38" s="56"/>
      <c r="O38" s="95">
        <f t="shared" si="3"/>
        <v>2576.54</v>
      </c>
      <c r="P38" s="2">
        <f t="shared" si="4"/>
        <v>122845.52400000002</v>
      </c>
    </row>
    <row r="39" spans="3:16" x14ac:dyDescent="0.25">
      <c r="D39" s="11">
        <v>23</v>
      </c>
      <c r="E39" s="32">
        <v>4705.1000000000004</v>
      </c>
      <c r="F39" s="63">
        <v>150345.90600000002</v>
      </c>
      <c r="G39" s="63">
        <v>50428.35</v>
      </c>
      <c r="H39" s="63">
        <v>65962.45</v>
      </c>
      <c r="I39" s="22">
        <v>2131.41</v>
      </c>
      <c r="J39" s="31"/>
      <c r="K39" s="33"/>
      <c r="L39" s="56"/>
      <c r="M39" s="63">
        <v>545.79</v>
      </c>
      <c r="N39" s="56">
        <v>33142.14</v>
      </c>
      <c r="O39" s="95">
        <f t="shared" si="3"/>
        <v>35819.339999999997</v>
      </c>
      <c r="P39" s="2">
        <f t="shared" si="4"/>
        <v>170631.14600000001</v>
      </c>
    </row>
    <row r="40" spans="3:16" ht="15.75" thickBot="1" x14ac:dyDescent="0.3">
      <c r="D40" s="12">
        <v>25</v>
      </c>
      <c r="E40" s="37">
        <v>4409</v>
      </c>
      <c r="F40" s="63">
        <v>156661.76999999999</v>
      </c>
      <c r="G40" s="63">
        <v>64865.36</v>
      </c>
      <c r="H40" s="63">
        <v>78564.34</v>
      </c>
      <c r="I40" s="22">
        <v>1997.28</v>
      </c>
      <c r="J40" s="62"/>
      <c r="K40" s="38">
        <v>877.31</v>
      </c>
      <c r="L40" s="57"/>
      <c r="M40" s="80">
        <v>511.44</v>
      </c>
      <c r="N40" s="57">
        <v>39321.53</v>
      </c>
      <c r="O40" s="95">
        <f t="shared" si="3"/>
        <v>42707.56</v>
      </c>
      <c r="P40" s="2">
        <f t="shared" si="4"/>
        <v>185670.35</v>
      </c>
    </row>
    <row r="41" spans="3:16" ht="15.75" thickBot="1" x14ac:dyDescent="0.3">
      <c r="D41" s="4"/>
      <c r="E41" s="7">
        <v>56096.399999999994</v>
      </c>
      <c r="F41" s="106">
        <v>1686407.3829999999</v>
      </c>
      <c r="G41" s="106">
        <f>SUM(G26:G40)</f>
        <v>843021.65999999992</v>
      </c>
      <c r="H41" s="106">
        <f>SUM(H26:H40)</f>
        <v>815500.80999999982</v>
      </c>
      <c r="I41" s="14">
        <f>SUM(I26:I40)</f>
        <v>25432.83</v>
      </c>
      <c r="J41" s="14">
        <f>SUM(J26:J40)</f>
        <v>0</v>
      </c>
      <c r="K41" s="14">
        <f t="shared" ref="K41:N41" si="5">SUM(K26:K40)</f>
        <v>1317.06</v>
      </c>
      <c r="L41" s="14"/>
      <c r="M41" s="6">
        <f>SUM(M26:M40)</f>
        <v>38566.880000000005</v>
      </c>
      <c r="N41" s="13">
        <f t="shared" si="5"/>
        <v>112563.61</v>
      </c>
      <c r="O41" s="5">
        <f>SUM(O26:O40)</f>
        <v>177880.37999999998</v>
      </c>
      <c r="P41" s="5">
        <f>SUM(P26:P40)</f>
        <v>1891808.6129999999</v>
      </c>
    </row>
    <row r="42" spans="3:16" ht="15.75" thickBot="1" x14ac:dyDescent="0.3">
      <c r="D42" s="4"/>
      <c r="E42" s="7">
        <v>103364.01999999999</v>
      </c>
      <c r="F42" s="106">
        <v>3307520.0348</v>
      </c>
      <c r="G42" s="106">
        <f>G24+G41</f>
        <v>1514683.7599999998</v>
      </c>
      <c r="H42" s="106">
        <f>H24+H41</f>
        <v>1512637.0999999996</v>
      </c>
      <c r="I42" s="14">
        <f>I24+I41</f>
        <v>46845.07</v>
      </c>
      <c r="J42" s="14">
        <f>J24+J41</f>
        <v>0</v>
      </c>
      <c r="K42" s="15">
        <f t="shared" ref="K42:N42" si="6">K24+K41</f>
        <v>1465.3799999999999</v>
      </c>
      <c r="L42" s="13"/>
      <c r="M42" s="6">
        <f>M24+M41</f>
        <v>43687.320000000007</v>
      </c>
      <c r="N42" s="13">
        <f t="shared" si="6"/>
        <v>427581.44</v>
      </c>
      <c r="O42" s="5">
        <f>O24+O41</f>
        <v>519579.20999999996</v>
      </c>
      <c r="P42" s="5">
        <f>P24+P41</f>
        <v>3829145.9047999997</v>
      </c>
    </row>
    <row r="44" spans="3:16" x14ac:dyDescent="0.25">
      <c r="I44" s="8"/>
      <c r="J44" s="8"/>
    </row>
  </sheetData>
  <mergeCells count="15">
    <mergeCell ref="D8:P8"/>
    <mergeCell ref="D25:P25"/>
    <mergeCell ref="G5:G7"/>
    <mergeCell ref="H5:H7"/>
    <mergeCell ref="D3:Q3"/>
    <mergeCell ref="O5:O7"/>
    <mergeCell ref="P5:P7"/>
    <mergeCell ref="J6:J7"/>
    <mergeCell ref="K6:K7"/>
    <mergeCell ref="L6:N6"/>
    <mergeCell ref="I5:N5"/>
    <mergeCell ref="F5:F7"/>
    <mergeCell ref="D5:D7"/>
    <mergeCell ref="E5:E7"/>
    <mergeCell ref="I6:I7"/>
  </mergeCells>
  <pageMargins left="0.25" right="0.25" top="0.75" bottom="0.75" header="0.3" footer="0.3"/>
  <pageSetup paperSize="9" scale="6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B10" workbookViewId="0">
      <selection activeCell="H9" sqref="H9"/>
    </sheetView>
  </sheetViews>
  <sheetFormatPr defaultRowHeight="15" x14ac:dyDescent="0.25"/>
  <cols>
    <col min="3" max="3" width="11.5703125" customWidth="1"/>
    <col min="4" max="4" width="7" customWidth="1"/>
    <col min="5" max="5" width="10" customWidth="1"/>
    <col min="6" max="7" width="10.5703125" customWidth="1"/>
    <col min="8" max="8" width="11.42578125" customWidth="1"/>
    <col min="10" max="10" width="8.5703125" customWidth="1"/>
    <col min="11" max="11" width="10.5703125" customWidth="1"/>
    <col min="12" max="12" width="7.5703125" customWidth="1"/>
    <col min="13" max="14" width="9.42578125" customWidth="1"/>
    <col min="15" max="15" width="9.5703125" bestFit="1" customWidth="1"/>
    <col min="16" max="16" width="11.28515625" customWidth="1"/>
    <col min="17" max="17" width="12.28515625" customWidth="1"/>
  </cols>
  <sheetData>
    <row r="1" spans="1:18" x14ac:dyDescent="0.25">
      <c r="A1" s="27"/>
    </row>
    <row r="3" spans="1:18" ht="16.5" customHeight="1" x14ac:dyDescent="0.3">
      <c r="D3" s="110"/>
      <c r="E3" s="179" t="s">
        <v>31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16.5" customHeight="1" thickBot="1" x14ac:dyDescent="0.3"/>
    <row r="5" spans="1:18" ht="15.75" customHeight="1" thickBot="1" x14ac:dyDescent="0.3">
      <c r="D5" s="170" t="s">
        <v>0</v>
      </c>
      <c r="E5" s="170" t="s">
        <v>1</v>
      </c>
      <c r="F5" s="170" t="s">
        <v>32</v>
      </c>
      <c r="G5" s="170" t="s">
        <v>15</v>
      </c>
      <c r="H5" s="170" t="s">
        <v>17</v>
      </c>
      <c r="I5" s="184" t="s">
        <v>3</v>
      </c>
      <c r="J5" s="184"/>
      <c r="K5" s="184"/>
      <c r="L5" s="184"/>
      <c r="M5" s="184"/>
      <c r="N5" s="184"/>
      <c r="O5" s="185"/>
      <c r="P5" s="170" t="s">
        <v>11</v>
      </c>
      <c r="Q5" s="170" t="s">
        <v>33</v>
      </c>
    </row>
    <row r="6" spans="1:18" ht="16.5" customHeight="1" thickBot="1" x14ac:dyDescent="0.3">
      <c r="D6" s="171"/>
      <c r="E6" s="171"/>
      <c r="F6" s="171"/>
      <c r="G6" s="171"/>
      <c r="H6" s="171"/>
      <c r="I6" s="170" t="s">
        <v>8</v>
      </c>
      <c r="J6" s="170" t="s">
        <v>12</v>
      </c>
      <c r="K6" s="170" t="s">
        <v>6</v>
      </c>
      <c r="L6" s="186" t="s">
        <v>7</v>
      </c>
      <c r="M6" s="187"/>
      <c r="N6" s="187"/>
      <c r="O6" s="188"/>
      <c r="P6" s="171"/>
      <c r="Q6" s="171"/>
    </row>
    <row r="7" spans="1:18" ht="54.75" customHeight="1" thickBot="1" x14ac:dyDescent="0.3">
      <c r="D7" s="172"/>
      <c r="E7" s="172"/>
      <c r="F7" s="172"/>
      <c r="G7" s="172"/>
      <c r="H7" s="172"/>
      <c r="I7" s="172"/>
      <c r="J7" s="172"/>
      <c r="K7" s="172"/>
      <c r="L7" s="111" t="s">
        <v>9</v>
      </c>
      <c r="M7" s="112" t="s">
        <v>2</v>
      </c>
      <c r="N7" s="112" t="s">
        <v>20</v>
      </c>
      <c r="O7" s="111" t="s">
        <v>10</v>
      </c>
      <c r="P7" s="172"/>
      <c r="Q7" s="172"/>
    </row>
    <row r="8" spans="1:18" ht="19.5" customHeight="1" thickBot="1" x14ac:dyDescent="0.3">
      <c r="D8" s="127" t="s">
        <v>22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9"/>
    </row>
    <row r="9" spans="1:18" ht="15.75" customHeight="1" x14ac:dyDescent="0.25">
      <c r="D9" s="10">
        <v>2</v>
      </c>
      <c r="E9" s="98">
        <v>2681.1</v>
      </c>
      <c r="F9" s="113">
        <v>78134.873999999996</v>
      </c>
      <c r="G9" s="60">
        <v>38802.5</v>
      </c>
      <c r="H9" s="26">
        <v>41581.71</v>
      </c>
      <c r="I9" s="22">
        <f t="shared" ref="I9:I23" si="0">E9*0.248</f>
        <v>664.91279999999995</v>
      </c>
      <c r="J9" s="22">
        <f t="shared" ref="J9:J23" si="1">E9*0.234</f>
        <v>627.37739999999997</v>
      </c>
      <c r="K9" s="99">
        <v>466.9</v>
      </c>
      <c r="L9" s="86"/>
      <c r="M9" s="85">
        <f>E9*0.23</f>
        <v>616.65300000000002</v>
      </c>
      <c r="N9" s="85"/>
      <c r="O9" s="86"/>
      <c r="P9" s="2">
        <f>I9+J9+K9+L9+M9+N9+O9</f>
        <v>2375.8432000000003</v>
      </c>
      <c r="Q9" s="89">
        <f>F9+G9+P9-H9</f>
        <v>77731.507199999993</v>
      </c>
    </row>
    <row r="10" spans="1:18" ht="15.75" customHeight="1" x14ac:dyDescent="0.25">
      <c r="D10" s="11">
        <v>4</v>
      </c>
      <c r="E10" s="34">
        <v>4800.6000000000004</v>
      </c>
      <c r="F10" s="114">
        <v>124147.61399999997</v>
      </c>
      <c r="G10" s="17">
        <v>68775.69</v>
      </c>
      <c r="H10" s="26">
        <v>52349.4</v>
      </c>
      <c r="I10" s="22">
        <f t="shared" si="0"/>
        <v>1190.5488</v>
      </c>
      <c r="J10" s="22">
        <f t="shared" si="1"/>
        <v>1123.3404</v>
      </c>
      <c r="K10" s="33">
        <v>1129.47</v>
      </c>
      <c r="L10" s="56"/>
      <c r="M10" s="85">
        <f t="shared" ref="M10:M23" si="2">E10*0.23</f>
        <v>1104.1380000000001</v>
      </c>
      <c r="N10" s="63"/>
      <c r="O10" s="56"/>
      <c r="P10" s="2">
        <f t="shared" ref="P10:P23" si="3">I10+J10+K10+L10+M10+N10+O10</f>
        <v>4547.4971999999998</v>
      </c>
      <c r="Q10" s="89">
        <f t="shared" ref="Q10:Q23" si="4">F10+G10+P10-H10</f>
        <v>145121.40119999999</v>
      </c>
    </row>
    <row r="11" spans="1:18" ht="15.75" customHeight="1" x14ac:dyDescent="0.25">
      <c r="C11" s="24"/>
      <c r="D11" s="11">
        <v>5</v>
      </c>
      <c r="E11" s="34">
        <v>722.2</v>
      </c>
      <c r="F11" s="114">
        <v>26547.567999999999</v>
      </c>
      <c r="G11" s="17">
        <v>10117.23</v>
      </c>
      <c r="H11" s="26">
        <v>6375.57</v>
      </c>
      <c r="I11" s="22">
        <f t="shared" si="0"/>
        <v>179.10560000000001</v>
      </c>
      <c r="J11" s="22">
        <f t="shared" si="1"/>
        <v>168.99480000000003</v>
      </c>
      <c r="K11" s="33">
        <v>224.9</v>
      </c>
      <c r="L11" s="56"/>
      <c r="M11" s="85"/>
      <c r="N11" s="63"/>
      <c r="O11" s="56"/>
      <c r="P11" s="2">
        <f t="shared" si="3"/>
        <v>573.00040000000001</v>
      </c>
      <c r="Q11" s="89">
        <f t="shared" si="4"/>
        <v>30862.228399999993</v>
      </c>
    </row>
    <row r="12" spans="1:18" ht="15" customHeight="1" x14ac:dyDescent="0.25">
      <c r="C12" s="24"/>
      <c r="D12" s="11">
        <v>6</v>
      </c>
      <c r="E12" s="34">
        <v>2403.9</v>
      </c>
      <c r="F12" s="114">
        <v>71730.385999999984</v>
      </c>
      <c r="G12" s="17">
        <v>33379.5</v>
      </c>
      <c r="H12" s="26">
        <v>31165.81</v>
      </c>
      <c r="I12" s="22">
        <f t="shared" si="0"/>
        <v>596.16719999999998</v>
      </c>
      <c r="J12" s="22">
        <f t="shared" si="1"/>
        <v>562.51260000000002</v>
      </c>
      <c r="K12" s="33">
        <v>1416.02</v>
      </c>
      <c r="L12" s="56"/>
      <c r="M12" s="85"/>
      <c r="N12" s="63"/>
      <c r="O12" s="56"/>
      <c r="P12" s="2">
        <f t="shared" si="3"/>
        <v>2574.6997999999999</v>
      </c>
      <c r="Q12" s="89">
        <f t="shared" si="4"/>
        <v>76518.775799999989</v>
      </c>
    </row>
    <row r="13" spans="1:18" ht="15.75" customHeight="1" x14ac:dyDescent="0.25">
      <c r="C13" s="24"/>
      <c r="D13" s="11">
        <v>7</v>
      </c>
      <c r="E13" s="34">
        <v>3026.8</v>
      </c>
      <c r="F13" s="114">
        <v>59917.852000000028</v>
      </c>
      <c r="G13" s="17">
        <v>43272.39</v>
      </c>
      <c r="H13" s="26">
        <v>35308.49</v>
      </c>
      <c r="I13" s="22">
        <f t="shared" si="0"/>
        <v>750.64640000000009</v>
      </c>
      <c r="J13" s="22">
        <f t="shared" si="1"/>
        <v>708.27120000000014</v>
      </c>
      <c r="K13" s="33">
        <v>119.9</v>
      </c>
      <c r="L13" s="56"/>
      <c r="M13" s="85">
        <f t="shared" si="2"/>
        <v>696.1640000000001</v>
      </c>
      <c r="N13" s="63"/>
      <c r="O13" s="56"/>
      <c r="P13" s="2">
        <f t="shared" si="3"/>
        <v>2274.9816000000005</v>
      </c>
      <c r="Q13" s="89">
        <f t="shared" si="4"/>
        <v>70156.733600000036</v>
      </c>
    </row>
    <row r="14" spans="1:18" ht="15.75" customHeight="1" x14ac:dyDescent="0.25">
      <c r="C14" s="24"/>
      <c r="D14" s="11">
        <v>8</v>
      </c>
      <c r="E14" s="34">
        <v>2542.1999999999998</v>
      </c>
      <c r="F14" s="114">
        <v>77087.518000000011</v>
      </c>
      <c r="G14" s="17">
        <v>35715.050000000003</v>
      </c>
      <c r="H14" s="26">
        <v>28240.74</v>
      </c>
      <c r="I14" s="22">
        <f t="shared" si="0"/>
        <v>630.46559999999999</v>
      </c>
      <c r="J14" s="22">
        <f t="shared" si="1"/>
        <v>594.87479999999994</v>
      </c>
      <c r="K14" s="33">
        <v>614.29999999999995</v>
      </c>
      <c r="L14" s="56"/>
      <c r="M14" s="85">
        <f t="shared" si="2"/>
        <v>584.70600000000002</v>
      </c>
      <c r="N14" s="63"/>
      <c r="O14" s="56"/>
      <c r="P14" s="2">
        <f t="shared" si="3"/>
        <v>2424.3463999999999</v>
      </c>
      <c r="Q14" s="89">
        <f t="shared" si="4"/>
        <v>86986.174400000004</v>
      </c>
    </row>
    <row r="15" spans="1:18" ht="15.75" customHeight="1" x14ac:dyDescent="0.25">
      <c r="C15" s="24"/>
      <c r="D15" s="11">
        <v>12</v>
      </c>
      <c r="E15" s="34">
        <v>1250.7</v>
      </c>
      <c r="F15" s="114">
        <v>27949.468000000004</v>
      </c>
      <c r="G15" s="17">
        <v>18824.39</v>
      </c>
      <c r="H15" s="26">
        <v>16964.29</v>
      </c>
      <c r="I15" s="22">
        <f t="shared" si="0"/>
        <v>310.17360000000002</v>
      </c>
      <c r="J15" s="22">
        <f t="shared" si="1"/>
        <v>292.66380000000004</v>
      </c>
      <c r="K15" s="33">
        <v>5138.75</v>
      </c>
      <c r="L15" s="56"/>
      <c r="M15" s="85">
        <f t="shared" si="2"/>
        <v>287.661</v>
      </c>
      <c r="N15" s="63"/>
      <c r="O15" s="56"/>
      <c r="P15" s="2">
        <f t="shared" si="3"/>
        <v>6029.2484000000004</v>
      </c>
      <c r="Q15" s="89">
        <f t="shared" si="4"/>
        <v>35838.816400000003</v>
      </c>
    </row>
    <row r="16" spans="1:18" ht="15.75" customHeight="1" x14ac:dyDescent="0.25">
      <c r="C16" s="24"/>
      <c r="D16" s="11">
        <v>14</v>
      </c>
      <c r="E16" s="34">
        <v>3392.2</v>
      </c>
      <c r="F16" s="114">
        <v>395484.12799999991</v>
      </c>
      <c r="G16" s="17">
        <v>49732.800000000003</v>
      </c>
      <c r="H16" s="26">
        <v>52620.08</v>
      </c>
      <c r="I16" s="22">
        <f t="shared" si="0"/>
        <v>841.26559999999995</v>
      </c>
      <c r="J16" s="22">
        <f t="shared" si="1"/>
        <v>793.77480000000003</v>
      </c>
      <c r="K16" s="33">
        <v>70.59</v>
      </c>
      <c r="L16" s="56"/>
      <c r="M16" s="85">
        <f t="shared" si="2"/>
        <v>780.20600000000002</v>
      </c>
      <c r="N16" s="63"/>
      <c r="O16" s="56">
        <v>37147.599999999999</v>
      </c>
      <c r="P16" s="2">
        <f t="shared" si="3"/>
        <v>39633.436399999999</v>
      </c>
      <c r="Q16" s="89">
        <f t="shared" si="4"/>
        <v>432230.28439999989</v>
      </c>
    </row>
    <row r="17" spans="3:17" ht="15" customHeight="1" x14ac:dyDescent="0.25">
      <c r="C17" s="24"/>
      <c r="D17" s="11">
        <v>17</v>
      </c>
      <c r="E17" s="34">
        <v>2984.2</v>
      </c>
      <c r="F17" s="114">
        <v>78252.297999999981</v>
      </c>
      <c r="G17" s="17">
        <v>43608.39</v>
      </c>
      <c r="H17" s="26">
        <v>40097.93</v>
      </c>
      <c r="I17" s="22">
        <f t="shared" si="0"/>
        <v>740.08159999999998</v>
      </c>
      <c r="J17" s="22">
        <f t="shared" si="1"/>
        <v>698.30280000000005</v>
      </c>
      <c r="K17" s="33"/>
      <c r="L17" s="56"/>
      <c r="M17" s="85">
        <f t="shared" si="2"/>
        <v>686.36599999999999</v>
      </c>
      <c r="N17" s="63"/>
      <c r="O17" s="56"/>
      <c r="P17" s="2">
        <f t="shared" si="3"/>
        <v>2124.7503999999999</v>
      </c>
      <c r="Q17" s="89">
        <f t="shared" si="4"/>
        <v>83887.508399999992</v>
      </c>
    </row>
    <row r="18" spans="3:17" x14ac:dyDescent="0.25">
      <c r="C18" s="24"/>
      <c r="D18" s="11">
        <v>19</v>
      </c>
      <c r="E18" s="34">
        <v>2692.5</v>
      </c>
      <c r="F18" s="114">
        <v>94884.57</v>
      </c>
      <c r="G18" s="17">
        <v>39363.82</v>
      </c>
      <c r="H18" s="26">
        <v>35097.94</v>
      </c>
      <c r="I18" s="22">
        <f t="shared" si="0"/>
        <v>667.74</v>
      </c>
      <c r="J18" s="22">
        <f t="shared" si="1"/>
        <v>630.04500000000007</v>
      </c>
      <c r="K18" s="33">
        <v>56851.44</v>
      </c>
      <c r="L18" s="56"/>
      <c r="M18" s="85">
        <f t="shared" si="2"/>
        <v>619.27499999999998</v>
      </c>
      <c r="N18" s="63"/>
      <c r="O18" s="56"/>
      <c r="P18" s="2">
        <f t="shared" si="3"/>
        <v>58768.500000000007</v>
      </c>
      <c r="Q18" s="89">
        <f t="shared" si="4"/>
        <v>157918.95000000001</v>
      </c>
    </row>
    <row r="19" spans="3:17" x14ac:dyDescent="0.25">
      <c r="C19" s="24"/>
      <c r="D19" s="11">
        <v>20</v>
      </c>
      <c r="E19" s="34">
        <v>4441.8999999999996</v>
      </c>
      <c r="F19" s="114">
        <v>133586.83600000001</v>
      </c>
      <c r="G19" s="17">
        <v>61866.86</v>
      </c>
      <c r="H19" s="26">
        <v>55144.05</v>
      </c>
      <c r="I19" s="22">
        <f t="shared" si="0"/>
        <v>1101.5911999999998</v>
      </c>
      <c r="J19" s="22">
        <f t="shared" si="1"/>
        <v>1039.4046000000001</v>
      </c>
      <c r="K19" s="33">
        <v>32260.36</v>
      </c>
      <c r="L19" s="56"/>
      <c r="M19" s="85">
        <f t="shared" si="2"/>
        <v>1021.6369999999999</v>
      </c>
      <c r="N19" s="63"/>
      <c r="O19" s="56">
        <v>46293.37</v>
      </c>
      <c r="P19" s="2">
        <f t="shared" si="3"/>
        <v>81716.362800000003</v>
      </c>
      <c r="Q19" s="89">
        <f t="shared" si="4"/>
        <v>222026.00880000001</v>
      </c>
    </row>
    <row r="20" spans="3:17" x14ac:dyDescent="0.25">
      <c r="C20" s="24"/>
      <c r="D20" s="11">
        <v>22</v>
      </c>
      <c r="E20" s="34">
        <v>4518.42</v>
      </c>
      <c r="F20" s="114">
        <v>135408.82679999998</v>
      </c>
      <c r="G20" s="17">
        <v>67568.039999999994</v>
      </c>
      <c r="H20" s="26">
        <v>44968.3</v>
      </c>
      <c r="I20" s="22">
        <f t="shared" si="0"/>
        <v>1120.56816</v>
      </c>
      <c r="J20" s="22">
        <f t="shared" si="1"/>
        <v>1057.3102800000001</v>
      </c>
      <c r="K20" s="33">
        <v>180</v>
      </c>
      <c r="L20" s="56"/>
      <c r="M20" s="85">
        <f t="shared" si="2"/>
        <v>1039.2366</v>
      </c>
      <c r="N20" s="63"/>
      <c r="O20" s="56"/>
      <c r="P20" s="2">
        <f t="shared" si="3"/>
        <v>3397.1150400000006</v>
      </c>
      <c r="Q20" s="89">
        <f t="shared" si="4"/>
        <v>161405.68183999998</v>
      </c>
    </row>
    <row r="21" spans="3:17" x14ac:dyDescent="0.25">
      <c r="C21" s="24"/>
      <c r="D21" s="11">
        <v>24</v>
      </c>
      <c r="E21" s="34">
        <v>4410.6000000000004</v>
      </c>
      <c r="F21" s="114">
        <v>421619.27000000008</v>
      </c>
      <c r="G21" s="17">
        <v>63228.34</v>
      </c>
      <c r="H21" s="26">
        <v>50970.59</v>
      </c>
      <c r="I21" s="22">
        <f t="shared" si="0"/>
        <v>1093.8288</v>
      </c>
      <c r="J21" s="22">
        <f t="shared" si="1"/>
        <v>1032.0804000000001</v>
      </c>
      <c r="K21" s="33">
        <v>1482.98</v>
      </c>
      <c r="L21" s="56"/>
      <c r="M21" s="85">
        <f t="shared" si="2"/>
        <v>1014.4380000000001</v>
      </c>
      <c r="N21" s="63"/>
      <c r="O21" s="56"/>
      <c r="P21" s="2">
        <f t="shared" si="3"/>
        <v>4623.3271999999997</v>
      </c>
      <c r="Q21" s="89">
        <f t="shared" si="4"/>
        <v>438500.34720000008</v>
      </c>
    </row>
    <row r="22" spans="3:17" x14ac:dyDescent="0.25">
      <c r="C22" s="24"/>
      <c r="D22" s="11">
        <v>26</v>
      </c>
      <c r="E22" s="34">
        <v>2995.6</v>
      </c>
      <c r="F22" s="114">
        <v>99821.217999999993</v>
      </c>
      <c r="G22" s="17">
        <v>44358.71</v>
      </c>
      <c r="H22" s="26">
        <v>43297.16</v>
      </c>
      <c r="I22" s="22">
        <f t="shared" si="0"/>
        <v>742.90879999999993</v>
      </c>
      <c r="J22" s="22">
        <f t="shared" si="1"/>
        <v>700.97040000000004</v>
      </c>
      <c r="K22" s="33">
        <v>325.08</v>
      </c>
      <c r="L22" s="56"/>
      <c r="M22" s="85">
        <f t="shared" si="2"/>
        <v>688.98800000000006</v>
      </c>
      <c r="N22" s="63"/>
      <c r="O22" s="56"/>
      <c r="P22" s="2">
        <f t="shared" si="3"/>
        <v>2457.9471999999996</v>
      </c>
      <c r="Q22" s="89">
        <f t="shared" si="4"/>
        <v>103340.71519999998</v>
      </c>
    </row>
    <row r="23" spans="3:17" ht="15.75" thickBot="1" x14ac:dyDescent="0.3">
      <c r="C23" s="24"/>
      <c r="D23" s="12">
        <v>28</v>
      </c>
      <c r="E23" s="69">
        <v>4404.7</v>
      </c>
      <c r="F23" s="115">
        <v>112764.86499999999</v>
      </c>
      <c r="G23" s="59">
        <v>64092.41</v>
      </c>
      <c r="H23" s="66">
        <v>65405.2</v>
      </c>
      <c r="I23" s="79">
        <f t="shared" si="0"/>
        <v>1092.3655999999999</v>
      </c>
      <c r="J23" s="79">
        <f t="shared" si="1"/>
        <v>1030.6998000000001</v>
      </c>
      <c r="K23" s="38">
        <v>1010.99</v>
      </c>
      <c r="L23" s="57"/>
      <c r="M23" s="85">
        <f t="shared" si="2"/>
        <v>1013.081</v>
      </c>
      <c r="N23" s="80"/>
      <c r="O23" s="57"/>
      <c r="P23" s="2">
        <f t="shared" si="3"/>
        <v>4147.1364000000003</v>
      </c>
      <c r="Q23" s="89">
        <f t="shared" si="4"/>
        <v>115599.21139999999</v>
      </c>
    </row>
    <row r="24" spans="3:17" ht="15.75" thickBot="1" x14ac:dyDescent="0.3">
      <c r="C24" s="24"/>
      <c r="D24" s="39"/>
      <c r="E24" s="70">
        <v>47267.619999999995</v>
      </c>
      <c r="F24" s="116">
        <v>1937337.2917999995</v>
      </c>
      <c r="G24" s="18">
        <f>SUM(G9:G23)</f>
        <v>682706.12</v>
      </c>
      <c r="H24" s="20">
        <f>SUM(H9:H23)</f>
        <v>599587.25999999989</v>
      </c>
      <c r="I24" s="40">
        <f t="shared" ref="I24:N24" si="5">SUM(I9:I23)</f>
        <v>11722.369759999998</v>
      </c>
      <c r="J24" s="40">
        <f t="shared" si="5"/>
        <v>11060.623080000001</v>
      </c>
      <c r="K24" s="40">
        <f t="shared" si="5"/>
        <v>101291.68000000001</v>
      </c>
      <c r="L24" s="40">
        <f t="shared" si="5"/>
        <v>0</v>
      </c>
      <c r="M24" s="87">
        <f t="shared" si="5"/>
        <v>10152.549599999998</v>
      </c>
      <c r="N24" s="87">
        <f t="shared" si="5"/>
        <v>0</v>
      </c>
      <c r="O24" s="68">
        <f t="shared" ref="O24" si="6">SUM(O9:O23)</f>
        <v>83440.97</v>
      </c>
      <c r="P24" s="42">
        <f>SUM(P9:P23)</f>
        <v>217668.19243999998</v>
      </c>
      <c r="Q24" s="5">
        <f>SUM(Q9:Q23)</f>
        <v>2238124.3442399995</v>
      </c>
    </row>
    <row r="25" spans="3:17" ht="21.75" thickBot="1" x14ac:dyDescent="0.3">
      <c r="C25" s="24"/>
      <c r="D25" s="137" t="s">
        <v>23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3"/>
    </row>
    <row r="26" spans="3:17" x14ac:dyDescent="0.25">
      <c r="C26" s="24"/>
      <c r="D26" s="10">
        <v>1</v>
      </c>
      <c r="E26" s="71">
        <v>2741</v>
      </c>
      <c r="F26" s="113">
        <v>81455.86</v>
      </c>
      <c r="G26" s="16">
        <v>38692.379999999997</v>
      </c>
      <c r="H26" s="26">
        <v>42875.59</v>
      </c>
      <c r="I26" s="22">
        <f t="shared" ref="I26:I34" si="7">E26*0.248</f>
        <v>679.76800000000003</v>
      </c>
      <c r="J26" s="22">
        <f t="shared" ref="J26:J37" si="8">E26*0.234</f>
        <v>641.39400000000001</v>
      </c>
      <c r="K26" s="30"/>
      <c r="L26" s="58"/>
      <c r="M26" s="85">
        <v>17251.439999999999</v>
      </c>
      <c r="N26" s="82"/>
      <c r="O26" s="58"/>
      <c r="P26" s="2">
        <f t="shared" ref="P26:P40" si="9">I26+J26+K26+L26+M26+N26+O26</f>
        <v>18572.601999999999</v>
      </c>
      <c r="Q26" s="89">
        <f t="shared" ref="Q26:Q40" si="10">F26+G26+P26-H26</f>
        <v>95845.252000000008</v>
      </c>
    </row>
    <row r="27" spans="3:17" x14ac:dyDescent="0.25">
      <c r="C27" s="24"/>
      <c r="D27" s="11">
        <v>5</v>
      </c>
      <c r="E27" s="34">
        <v>2134.5</v>
      </c>
      <c r="F27" s="114">
        <v>115914.81499999997</v>
      </c>
      <c r="G27" s="17">
        <v>44188.480000000003</v>
      </c>
      <c r="H27" s="26">
        <v>72319.88</v>
      </c>
      <c r="I27" s="22">
        <f t="shared" si="7"/>
        <v>529.35599999999999</v>
      </c>
      <c r="J27" s="22">
        <f t="shared" si="8"/>
        <v>499.47300000000001</v>
      </c>
      <c r="K27" s="33">
        <v>95.4</v>
      </c>
      <c r="L27" s="56"/>
      <c r="M27" s="85">
        <f t="shared" ref="M27:M40" si="11">E27*0.23</f>
        <v>490.935</v>
      </c>
      <c r="N27" s="63"/>
      <c r="O27" s="56"/>
      <c r="P27" s="2">
        <f t="shared" si="9"/>
        <v>1615.164</v>
      </c>
      <c r="Q27" s="89">
        <f t="shared" si="10"/>
        <v>89398.578999999969</v>
      </c>
    </row>
    <row r="28" spans="3:17" x14ac:dyDescent="0.25">
      <c r="C28" s="24"/>
      <c r="D28" s="11">
        <v>8</v>
      </c>
      <c r="E28" s="34">
        <v>4390</v>
      </c>
      <c r="F28" s="114">
        <v>185996.46999999997</v>
      </c>
      <c r="G28" s="17">
        <v>63590.65</v>
      </c>
      <c r="H28" s="26">
        <v>49738.6</v>
      </c>
      <c r="I28" s="22">
        <f t="shared" si="7"/>
        <v>1088.72</v>
      </c>
      <c r="J28" s="22">
        <f t="shared" si="8"/>
        <v>1027.26</v>
      </c>
      <c r="K28" s="33">
        <v>1116.4000000000001</v>
      </c>
      <c r="L28" s="56"/>
      <c r="M28" s="85">
        <f t="shared" si="11"/>
        <v>1009.7</v>
      </c>
      <c r="N28" s="63"/>
      <c r="O28" s="56"/>
      <c r="P28" s="2">
        <f t="shared" si="9"/>
        <v>4242.08</v>
      </c>
      <c r="Q28" s="89">
        <f t="shared" si="10"/>
        <v>204090.59999999995</v>
      </c>
    </row>
    <row r="29" spans="3:17" x14ac:dyDescent="0.25">
      <c r="C29" s="24"/>
      <c r="D29" s="11">
        <v>9</v>
      </c>
      <c r="E29" s="34">
        <v>2718.1</v>
      </c>
      <c r="F29" s="114">
        <v>82731.834999999992</v>
      </c>
      <c r="G29" s="17">
        <v>39883.79</v>
      </c>
      <c r="H29" s="26">
        <v>28860.32</v>
      </c>
      <c r="I29" s="22">
        <f t="shared" si="7"/>
        <v>674.08879999999999</v>
      </c>
      <c r="J29" s="22">
        <f t="shared" si="8"/>
        <v>636.03539999999998</v>
      </c>
      <c r="K29" s="33">
        <v>159</v>
      </c>
      <c r="L29" s="56"/>
      <c r="M29" s="85">
        <f t="shared" si="11"/>
        <v>625.16300000000001</v>
      </c>
      <c r="N29" s="63">
        <v>10238.530000000001</v>
      </c>
      <c r="O29" s="56"/>
      <c r="P29" s="2">
        <f t="shared" si="9"/>
        <v>12332.817200000001</v>
      </c>
      <c r="Q29" s="89">
        <f t="shared" si="10"/>
        <v>106088.12219999998</v>
      </c>
    </row>
    <row r="30" spans="3:17" x14ac:dyDescent="0.25">
      <c r="C30" s="24"/>
      <c r="D30" s="11">
        <v>10</v>
      </c>
      <c r="E30" s="34">
        <v>4396.1000000000004</v>
      </c>
      <c r="F30" s="114">
        <v>128263.01500000004</v>
      </c>
      <c r="G30" s="17">
        <v>62451.12</v>
      </c>
      <c r="H30" s="26">
        <v>43429.08</v>
      </c>
      <c r="I30" s="22">
        <f t="shared" si="7"/>
        <v>1090.2328</v>
      </c>
      <c r="J30" s="22">
        <f t="shared" si="8"/>
        <v>1028.6874000000003</v>
      </c>
      <c r="K30" s="33">
        <v>4515.6400000000003</v>
      </c>
      <c r="L30" s="56"/>
      <c r="M30" s="85">
        <f t="shared" si="11"/>
        <v>1011.1030000000002</v>
      </c>
      <c r="N30" s="63"/>
      <c r="O30" s="56"/>
      <c r="P30" s="2">
        <f t="shared" si="9"/>
        <v>7645.6632000000009</v>
      </c>
      <c r="Q30" s="89">
        <f t="shared" si="10"/>
        <v>154930.71820000006</v>
      </c>
    </row>
    <row r="31" spans="3:17" x14ac:dyDescent="0.25">
      <c r="C31" s="24"/>
      <c r="D31" s="11">
        <v>11</v>
      </c>
      <c r="E31" s="34">
        <v>2570.4</v>
      </c>
      <c r="F31" s="114">
        <v>137593.52000000002</v>
      </c>
      <c r="G31" s="17">
        <v>38389.29</v>
      </c>
      <c r="H31" s="26">
        <v>28428.06</v>
      </c>
      <c r="I31" s="22">
        <f t="shared" si="7"/>
        <v>637.45920000000001</v>
      </c>
      <c r="J31" s="22">
        <f t="shared" si="8"/>
        <v>601.47360000000003</v>
      </c>
      <c r="K31" s="33">
        <v>325.08</v>
      </c>
      <c r="L31" s="56"/>
      <c r="M31" s="85">
        <f t="shared" si="11"/>
        <v>591.19200000000001</v>
      </c>
      <c r="N31" s="63"/>
      <c r="O31" s="56"/>
      <c r="P31" s="2">
        <f t="shared" si="9"/>
        <v>2155.2048</v>
      </c>
      <c r="Q31" s="89">
        <f t="shared" si="10"/>
        <v>149709.95480000004</v>
      </c>
    </row>
    <row r="32" spans="3:17" x14ac:dyDescent="0.25">
      <c r="C32" s="24"/>
      <c r="D32" s="11">
        <v>12</v>
      </c>
      <c r="E32" s="34">
        <v>4356.2</v>
      </c>
      <c r="F32" s="114">
        <v>132561.57999999999</v>
      </c>
      <c r="G32" s="17">
        <v>63683.24</v>
      </c>
      <c r="H32" s="26">
        <v>53251.69</v>
      </c>
      <c r="I32" s="22">
        <f t="shared" si="7"/>
        <v>1080.3375999999998</v>
      </c>
      <c r="J32" s="22">
        <f t="shared" si="8"/>
        <v>1019.3508</v>
      </c>
      <c r="K32" s="33">
        <v>4162.9799999999996</v>
      </c>
      <c r="L32" s="56"/>
      <c r="M32" s="85">
        <f t="shared" si="11"/>
        <v>1001.926</v>
      </c>
      <c r="N32" s="63"/>
      <c r="O32" s="56">
        <v>39526.019999999997</v>
      </c>
      <c r="P32" s="2">
        <f t="shared" si="9"/>
        <v>46790.614399999999</v>
      </c>
      <c r="Q32" s="89">
        <f t="shared" si="10"/>
        <v>189783.74439999997</v>
      </c>
    </row>
    <row r="33" spans="3:17" x14ac:dyDescent="0.25">
      <c r="C33" s="24"/>
      <c r="D33" s="11">
        <v>13</v>
      </c>
      <c r="E33" s="34">
        <v>2504.6999999999998</v>
      </c>
      <c r="F33" s="114">
        <v>74891.69200000001</v>
      </c>
      <c r="G33" s="17">
        <v>36491.589999999997</v>
      </c>
      <c r="H33" s="26">
        <v>28919.15</v>
      </c>
      <c r="I33" s="22">
        <f t="shared" si="7"/>
        <v>621.16559999999993</v>
      </c>
      <c r="J33" s="22">
        <f t="shared" si="8"/>
        <v>586.09979999999996</v>
      </c>
      <c r="K33" s="33">
        <v>800</v>
      </c>
      <c r="L33" s="56"/>
      <c r="M33" s="85">
        <f t="shared" si="11"/>
        <v>576.08100000000002</v>
      </c>
      <c r="N33" s="63"/>
      <c r="O33" s="56"/>
      <c r="P33" s="2">
        <f t="shared" si="9"/>
        <v>2583.3463999999999</v>
      </c>
      <c r="Q33" s="89">
        <f t="shared" si="10"/>
        <v>85047.478399999993</v>
      </c>
    </row>
    <row r="34" spans="3:17" x14ac:dyDescent="0.25">
      <c r="C34" s="24"/>
      <c r="D34" s="11">
        <v>14</v>
      </c>
      <c r="E34" s="34">
        <v>4415.8</v>
      </c>
      <c r="F34" s="114">
        <v>106557.00799999996</v>
      </c>
      <c r="G34" s="17">
        <v>63226.82</v>
      </c>
      <c r="H34" s="26">
        <v>60766.67</v>
      </c>
      <c r="I34" s="22">
        <f t="shared" si="7"/>
        <v>1095.1184000000001</v>
      </c>
      <c r="J34" s="22">
        <f t="shared" si="8"/>
        <v>1033.2972000000002</v>
      </c>
      <c r="K34" s="33">
        <v>19959.82</v>
      </c>
      <c r="L34" s="56"/>
      <c r="M34" s="85">
        <f t="shared" si="11"/>
        <v>1015.6340000000001</v>
      </c>
      <c r="N34" s="63"/>
      <c r="O34" s="56">
        <v>25464.21</v>
      </c>
      <c r="P34" s="2">
        <f t="shared" si="9"/>
        <v>48568.079599999997</v>
      </c>
      <c r="Q34" s="89">
        <f t="shared" si="10"/>
        <v>157585.23759999993</v>
      </c>
    </row>
    <row r="35" spans="3:17" x14ac:dyDescent="0.25">
      <c r="C35" s="24"/>
      <c r="D35" s="11">
        <v>16</v>
      </c>
      <c r="E35" s="34">
        <v>4408.2</v>
      </c>
      <c r="F35" s="114">
        <v>113461.48200000002</v>
      </c>
      <c r="G35" s="17">
        <v>64228.65</v>
      </c>
      <c r="H35" s="26">
        <v>59446.46</v>
      </c>
      <c r="I35" s="22">
        <v>1124.1110000000001</v>
      </c>
      <c r="J35" s="22">
        <f t="shared" si="8"/>
        <v>1031.5188000000001</v>
      </c>
      <c r="K35" s="33">
        <v>339</v>
      </c>
      <c r="L35" s="56"/>
      <c r="M35" s="85">
        <f t="shared" si="11"/>
        <v>1013.886</v>
      </c>
      <c r="N35" s="63"/>
      <c r="O35" s="56"/>
      <c r="P35" s="2">
        <f t="shared" si="9"/>
        <v>3508.5158000000001</v>
      </c>
      <c r="Q35" s="89">
        <f t="shared" si="10"/>
        <v>121752.18780000001</v>
      </c>
    </row>
    <row r="36" spans="3:17" x14ac:dyDescent="0.25">
      <c r="C36" s="24"/>
      <c r="D36" s="11">
        <v>17</v>
      </c>
      <c r="E36" s="34">
        <v>4437.3999999999996</v>
      </c>
      <c r="F36" s="114">
        <v>134082.26400000005</v>
      </c>
      <c r="G36" s="17">
        <v>64741.66</v>
      </c>
      <c r="H36" s="26">
        <v>52555.27</v>
      </c>
      <c r="I36" s="22">
        <f>E36*0.248</f>
        <v>1100.4751999999999</v>
      </c>
      <c r="J36" s="22">
        <f t="shared" si="8"/>
        <v>1038.3516</v>
      </c>
      <c r="K36" s="33">
        <v>6084.38</v>
      </c>
      <c r="L36" s="56"/>
      <c r="M36" s="85">
        <f t="shared" si="11"/>
        <v>1020.602</v>
      </c>
      <c r="N36" s="63"/>
      <c r="O36" s="56"/>
      <c r="P36" s="2">
        <f t="shared" si="9"/>
        <v>9243.8088000000007</v>
      </c>
      <c r="Q36" s="89">
        <f t="shared" si="10"/>
        <v>155512.46280000007</v>
      </c>
    </row>
    <row r="37" spans="3:17" x14ac:dyDescent="0.25">
      <c r="D37" s="11">
        <v>19</v>
      </c>
      <c r="E37" s="34">
        <v>3381.7</v>
      </c>
      <c r="F37" s="114">
        <v>119152.052</v>
      </c>
      <c r="G37" s="17">
        <v>48810.77</v>
      </c>
      <c r="H37" s="26">
        <v>41885.47</v>
      </c>
      <c r="I37" s="22">
        <f>E37*0.248</f>
        <v>838.66159999999991</v>
      </c>
      <c r="J37" s="22">
        <f t="shared" si="8"/>
        <v>791.31780000000003</v>
      </c>
      <c r="K37" s="33">
        <v>2655.08</v>
      </c>
      <c r="L37" s="56"/>
      <c r="M37" s="85">
        <v>944.07</v>
      </c>
      <c r="N37" s="63"/>
      <c r="O37" s="56"/>
      <c r="P37" s="2">
        <f t="shared" si="9"/>
        <v>5229.1293999999998</v>
      </c>
      <c r="Q37" s="89">
        <f t="shared" si="10"/>
        <v>131306.48139999999</v>
      </c>
    </row>
    <row r="38" spans="3:17" x14ac:dyDescent="0.25">
      <c r="D38" s="11">
        <v>21</v>
      </c>
      <c r="E38" s="34">
        <v>4528.2</v>
      </c>
      <c r="F38" s="114">
        <v>122845.52400000002</v>
      </c>
      <c r="G38" s="17">
        <v>66324.509999999995</v>
      </c>
      <c r="H38" s="26">
        <v>65532.25</v>
      </c>
      <c r="I38" s="22">
        <f>E38*0.248</f>
        <v>1122.9936</v>
      </c>
      <c r="J38" s="22">
        <v>1024.42</v>
      </c>
      <c r="K38" s="33">
        <v>2672.98</v>
      </c>
      <c r="L38" s="56"/>
      <c r="M38" s="85">
        <f t="shared" si="11"/>
        <v>1041.4860000000001</v>
      </c>
      <c r="N38" s="63"/>
      <c r="O38" s="56"/>
      <c r="P38" s="2">
        <f t="shared" si="9"/>
        <v>5861.8795999999993</v>
      </c>
      <c r="Q38" s="89">
        <f t="shared" si="10"/>
        <v>129499.6636</v>
      </c>
    </row>
    <row r="39" spans="3:17" x14ac:dyDescent="0.25">
      <c r="D39" s="11">
        <v>23</v>
      </c>
      <c r="E39" s="34">
        <v>4705.1000000000004</v>
      </c>
      <c r="F39" s="114">
        <v>170631.14600000001</v>
      </c>
      <c r="G39" s="17">
        <v>63304.54</v>
      </c>
      <c r="H39" s="26">
        <v>49699.33</v>
      </c>
      <c r="I39" s="22">
        <f>E39*0.248</f>
        <v>1166.8648000000001</v>
      </c>
      <c r="J39" s="22">
        <f>E39*0.234</f>
        <v>1100.9934000000001</v>
      </c>
      <c r="K39" s="33">
        <v>2889.07</v>
      </c>
      <c r="L39" s="56"/>
      <c r="M39" s="85">
        <f t="shared" si="11"/>
        <v>1082.1730000000002</v>
      </c>
      <c r="N39" s="63"/>
      <c r="O39" s="56"/>
      <c r="P39" s="2">
        <f t="shared" si="9"/>
        <v>6239.101200000001</v>
      </c>
      <c r="Q39" s="89">
        <f t="shared" si="10"/>
        <v>190475.4572</v>
      </c>
    </row>
    <row r="40" spans="3:17" ht="15.75" thickBot="1" x14ac:dyDescent="0.3">
      <c r="D40" s="12">
        <v>25</v>
      </c>
      <c r="E40" s="69">
        <v>4409</v>
      </c>
      <c r="F40" s="115">
        <v>185670.35</v>
      </c>
      <c r="G40" s="59">
        <v>64504.800000000003</v>
      </c>
      <c r="H40" s="66">
        <v>57613.5</v>
      </c>
      <c r="I40" s="79">
        <f>E40*0.248</f>
        <v>1093.432</v>
      </c>
      <c r="J40" s="79">
        <f>E40*0.234</f>
        <v>1031.7060000000001</v>
      </c>
      <c r="K40" s="38">
        <v>11708.85</v>
      </c>
      <c r="L40" s="57"/>
      <c r="M40" s="85">
        <f t="shared" si="11"/>
        <v>1014.07</v>
      </c>
      <c r="N40" s="80"/>
      <c r="O40" s="57"/>
      <c r="P40" s="2">
        <f t="shared" si="9"/>
        <v>14848.058000000001</v>
      </c>
      <c r="Q40" s="89">
        <f t="shared" si="10"/>
        <v>207409.70800000004</v>
      </c>
    </row>
    <row r="41" spans="3:17" ht="15.75" thickBot="1" x14ac:dyDescent="0.3">
      <c r="D41" s="4"/>
      <c r="E41" s="72">
        <v>56096.399999999994</v>
      </c>
      <c r="F41" s="116">
        <v>1891808.6129999999</v>
      </c>
      <c r="G41" s="18">
        <f>SUM(G26:G40)</f>
        <v>822512.29000000015</v>
      </c>
      <c r="H41" s="20">
        <f>SUM(H26:H40)</f>
        <v>735321.32000000007</v>
      </c>
      <c r="I41" s="14">
        <f>SUM(I26:I40)</f>
        <v>13942.784600000001</v>
      </c>
      <c r="J41" s="14">
        <f>SUM(J26:J40)</f>
        <v>13091.3788</v>
      </c>
      <c r="K41" s="14">
        <f t="shared" ref="K41:O41" si="12">SUM(K26:K40)</f>
        <v>57483.68</v>
      </c>
      <c r="L41" s="14">
        <f>SUM(L26:L40)</f>
        <v>0</v>
      </c>
      <c r="M41" s="6">
        <f>SUM(M26:M40)</f>
        <v>29689.460999999996</v>
      </c>
      <c r="N41" s="6">
        <f>SUM(N26:N40)</f>
        <v>10238.530000000001</v>
      </c>
      <c r="O41" s="13">
        <f t="shared" si="12"/>
        <v>64990.229999999996</v>
      </c>
      <c r="P41" s="5">
        <f>SUM(P26:P40)</f>
        <v>189436.06439999994</v>
      </c>
      <c r="Q41" s="5">
        <f>SUM(Q26:Q40)</f>
        <v>2168435.6474000001</v>
      </c>
    </row>
    <row r="42" spans="3:17" ht="15.75" thickBot="1" x14ac:dyDescent="0.3">
      <c r="D42" s="4"/>
      <c r="E42" s="72">
        <v>103364.01999999999</v>
      </c>
      <c r="F42" s="116">
        <v>3829145.9047999997</v>
      </c>
      <c r="G42" s="18">
        <f t="shared" ref="G42:Q42" si="13">G24+G41</f>
        <v>1505218.4100000001</v>
      </c>
      <c r="H42" s="20">
        <f t="shared" si="13"/>
        <v>1334908.58</v>
      </c>
      <c r="I42" s="14">
        <f t="shared" si="13"/>
        <v>25665.15436</v>
      </c>
      <c r="J42" s="14">
        <f t="shared" si="13"/>
        <v>24152.001880000003</v>
      </c>
      <c r="K42" s="15">
        <f t="shared" si="13"/>
        <v>158775.36000000002</v>
      </c>
      <c r="L42" s="13">
        <f t="shared" si="13"/>
        <v>0</v>
      </c>
      <c r="M42" s="6">
        <f t="shared" si="13"/>
        <v>39842.010599999994</v>
      </c>
      <c r="N42" s="6">
        <f t="shared" si="13"/>
        <v>10238.530000000001</v>
      </c>
      <c r="O42" s="13">
        <f t="shared" si="13"/>
        <v>148431.20000000001</v>
      </c>
      <c r="P42" s="5">
        <f t="shared" si="13"/>
        <v>407104.25683999993</v>
      </c>
      <c r="Q42" s="5">
        <f t="shared" si="13"/>
        <v>4406559.9916399997</v>
      </c>
    </row>
    <row r="44" spans="3:17" x14ac:dyDescent="0.25">
      <c r="I44" s="8"/>
      <c r="J44" s="8"/>
    </row>
  </sheetData>
  <mergeCells count="15">
    <mergeCell ref="E3:R3"/>
    <mergeCell ref="D8:Q8"/>
    <mergeCell ref="D25:Q25"/>
    <mergeCell ref="P5:P7"/>
    <mergeCell ref="Q5:Q7"/>
    <mergeCell ref="I6:I7"/>
    <mergeCell ref="J6:J7"/>
    <mergeCell ref="D5:D7"/>
    <mergeCell ref="E5:E7"/>
    <mergeCell ref="I5:O5"/>
    <mergeCell ref="K6:K7"/>
    <mergeCell ref="L6:O6"/>
    <mergeCell ref="F5:F7"/>
    <mergeCell ref="G5:G7"/>
    <mergeCell ref="H5:H7"/>
  </mergeCells>
  <pageMargins left="0.25" right="0.25" top="0.75" bottom="0.75" header="0.3" footer="0.3"/>
  <pageSetup paperSize="9" scale="6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opLeftCell="B1" workbookViewId="0">
      <selection activeCell="U6" sqref="U6"/>
    </sheetView>
  </sheetViews>
  <sheetFormatPr defaultRowHeight="15" x14ac:dyDescent="0.25"/>
  <cols>
    <col min="3" max="3" width="11.5703125" customWidth="1"/>
    <col min="4" max="4" width="7" customWidth="1"/>
    <col min="5" max="5" width="10" customWidth="1"/>
    <col min="6" max="7" width="10.5703125" customWidth="1"/>
    <col min="8" max="8" width="11.42578125" customWidth="1"/>
    <col min="10" max="10" width="8.5703125" customWidth="1"/>
    <col min="11" max="11" width="10.5703125" customWidth="1"/>
    <col min="12" max="12" width="7.5703125" customWidth="1"/>
    <col min="13" max="15" width="9.42578125" customWidth="1"/>
    <col min="16" max="16" width="9.5703125" bestFit="1" customWidth="1"/>
    <col min="17" max="17" width="11.28515625" customWidth="1"/>
    <col min="18" max="18" width="11" customWidth="1"/>
  </cols>
  <sheetData>
    <row r="1" spans="1:19" x14ac:dyDescent="0.25">
      <c r="A1" s="27"/>
    </row>
    <row r="3" spans="1:19" ht="16.5" customHeight="1" x14ac:dyDescent="0.3">
      <c r="D3" s="110"/>
      <c r="E3" s="179" t="s">
        <v>34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6.5" customHeight="1" thickBot="1" x14ac:dyDescent="0.3"/>
    <row r="5" spans="1:19" ht="15.75" customHeight="1" thickBot="1" x14ac:dyDescent="0.3">
      <c r="D5" s="170" t="s">
        <v>0</v>
      </c>
      <c r="E5" s="170" t="s">
        <v>1</v>
      </c>
      <c r="F5" s="170" t="s">
        <v>32</v>
      </c>
      <c r="G5" s="170" t="s">
        <v>15</v>
      </c>
      <c r="H5" s="170" t="s">
        <v>17</v>
      </c>
      <c r="I5" s="184" t="s">
        <v>3</v>
      </c>
      <c r="J5" s="184"/>
      <c r="K5" s="184"/>
      <c r="L5" s="184"/>
      <c r="M5" s="184"/>
      <c r="N5" s="184"/>
      <c r="O5" s="184"/>
      <c r="P5" s="185"/>
      <c r="Q5" s="170" t="s">
        <v>11</v>
      </c>
      <c r="R5" s="170" t="s">
        <v>33</v>
      </c>
    </row>
    <row r="6" spans="1:19" ht="16.5" customHeight="1" thickBot="1" x14ac:dyDescent="0.3">
      <c r="D6" s="171"/>
      <c r="E6" s="171"/>
      <c r="F6" s="171"/>
      <c r="G6" s="171"/>
      <c r="H6" s="171"/>
      <c r="I6" s="170" t="s">
        <v>8</v>
      </c>
      <c r="J6" s="170" t="s">
        <v>12</v>
      </c>
      <c r="K6" s="170" t="s">
        <v>6</v>
      </c>
      <c r="L6" s="186" t="s">
        <v>7</v>
      </c>
      <c r="M6" s="187"/>
      <c r="N6" s="187"/>
      <c r="O6" s="187"/>
      <c r="P6" s="188"/>
      <c r="Q6" s="171"/>
      <c r="R6" s="171"/>
    </row>
    <row r="7" spans="1:19" ht="54.75" customHeight="1" thickBot="1" x14ac:dyDescent="0.3">
      <c r="D7" s="172"/>
      <c r="E7" s="172"/>
      <c r="F7" s="172"/>
      <c r="G7" s="172"/>
      <c r="H7" s="172"/>
      <c r="I7" s="172"/>
      <c r="J7" s="172"/>
      <c r="K7" s="172"/>
      <c r="L7" s="111" t="s">
        <v>9</v>
      </c>
      <c r="M7" s="112" t="s">
        <v>2</v>
      </c>
      <c r="N7" s="117" t="s">
        <v>35</v>
      </c>
      <c r="O7" s="112" t="s">
        <v>20</v>
      </c>
      <c r="P7" s="111" t="s">
        <v>10</v>
      </c>
      <c r="Q7" s="172"/>
      <c r="R7" s="172"/>
    </row>
    <row r="8" spans="1:19" ht="19.5" customHeight="1" thickBot="1" x14ac:dyDescent="0.3">
      <c r="D8" s="127" t="s">
        <v>22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9"/>
    </row>
    <row r="9" spans="1:19" ht="15.75" customHeight="1" x14ac:dyDescent="0.25">
      <c r="D9" s="10">
        <v>2</v>
      </c>
      <c r="E9" s="98">
        <v>2681.1</v>
      </c>
      <c r="F9" s="113">
        <v>77731.507199999993</v>
      </c>
      <c r="G9" s="60">
        <v>38802.5</v>
      </c>
      <c r="H9" s="26">
        <v>41581.71</v>
      </c>
      <c r="I9" s="22">
        <f t="shared" ref="I9:I23" si="0">E9*0.248</f>
        <v>664.91279999999995</v>
      </c>
      <c r="J9" s="22">
        <f t="shared" ref="J9:J23" si="1">E9*0.234</f>
        <v>627.37739999999997</v>
      </c>
      <c r="K9" s="99">
        <v>466.9</v>
      </c>
      <c r="L9" s="86"/>
      <c r="M9" s="85">
        <f>E9*0.23</f>
        <v>616.65300000000002</v>
      </c>
      <c r="N9" s="85"/>
      <c r="O9" s="85"/>
      <c r="P9" s="86"/>
      <c r="Q9" s="2">
        <f>I9+J9+K9+L9+M9+O9+P9</f>
        <v>2375.8432000000003</v>
      </c>
      <c r="R9" s="89">
        <f>F9+G9+Q9-H9</f>
        <v>77328.140400000004</v>
      </c>
    </row>
    <row r="10" spans="1:19" ht="15.75" customHeight="1" x14ac:dyDescent="0.25">
      <c r="D10" s="11">
        <v>4</v>
      </c>
      <c r="E10" s="34">
        <v>4800.6000000000004</v>
      </c>
      <c r="F10" s="114">
        <v>145121.40119999999</v>
      </c>
      <c r="G10" s="17">
        <v>68775.69</v>
      </c>
      <c r="H10" s="26">
        <v>52349.4</v>
      </c>
      <c r="I10" s="22">
        <f t="shared" si="0"/>
        <v>1190.5488</v>
      </c>
      <c r="J10" s="22">
        <f t="shared" si="1"/>
        <v>1123.3404</v>
      </c>
      <c r="K10" s="33">
        <v>1129.47</v>
      </c>
      <c r="L10" s="56"/>
      <c r="M10" s="85">
        <f t="shared" ref="M10:M23" si="2">E10*0.23</f>
        <v>1104.1380000000001</v>
      </c>
      <c r="N10" s="85"/>
      <c r="O10" s="63"/>
      <c r="P10" s="56"/>
      <c r="Q10" s="2">
        <f t="shared" ref="Q10:Q23" si="3">I10+J10+K10+L10+M10+O10+P10</f>
        <v>4547.4971999999998</v>
      </c>
      <c r="R10" s="89">
        <f t="shared" ref="R10:R23" si="4">F10+G10+Q10-H10</f>
        <v>166095.18840000001</v>
      </c>
    </row>
    <row r="11" spans="1:19" ht="15.75" customHeight="1" x14ac:dyDescent="0.25">
      <c r="C11" s="24"/>
      <c r="D11" s="11">
        <v>5</v>
      </c>
      <c r="E11" s="34">
        <v>722.2</v>
      </c>
      <c r="F11" s="114">
        <v>30862.228399999993</v>
      </c>
      <c r="G11" s="17">
        <v>10117.23</v>
      </c>
      <c r="H11" s="26">
        <v>6375.57</v>
      </c>
      <c r="I11" s="22">
        <f t="shared" si="0"/>
        <v>179.10560000000001</v>
      </c>
      <c r="J11" s="22">
        <f t="shared" si="1"/>
        <v>168.99480000000003</v>
      </c>
      <c r="K11" s="33">
        <v>224.9</v>
      </c>
      <c r="L11" s="56"/>
      <c r="M11" s="85"/>
      <c r="N11" s="85"/>
      <c r="O11" s="63"/>
      <c r="P11" s="56"/>
      <c r="Q11" s="2">
        <f t="shared" si="3"/>
        <v>573.00040000000001</v>
      </c>
      <c r="R11" s="89">
        <f t="shared" si="4"/>
        <v>35176.888799999986</v>
      </c>
    </row>
    <row r="12" spans="1:19" ht="15" customHeight="1" x14ac:dyDescent="0.25">
      <c r="C12" s="24"/>
      <c r="D12" s="11">
        <v>6</v>
      </c>
      <c r="E12" s="34">
        <v>2403.9</v>
      </c>
      <c r="F12" s="114">
        <v>76518.775799999989</v>
      </c>
      <c r="G12" s="17">
        <v>33379.5</v>
      </c>
      <c r="H12" s="26">
        <v>31165.81</v>
      </c>
      <c r="I12" s="22">
        <f t="shared" si="0"/>
        <v>596.16719999999998</v>
      </c>
      <c r="J12" s="22">
        <f t="shared" si="1"/>
        <v>562.51260000000002</v>
      </c>
      <c r="K12" s="33">
        <v>1416.02</v>
      </c>
      <c r="L12" s="56"/>
      <c r="M12" s="85"/>
      <c r="N12" s="85"/>
      <c r="O12" s="63"/>
      <c r="P12" s="56"/>
      <c r="Q12" s="2">
        <f t="shared" si="3"/>
        <v>2574.6997999999999</v>
      </c>
      <c r="R12" s="89">
        <f t="shared" si="4"/>
        <v>81307.165599999993</v>
      </c>
    </row>
    <row r="13" spans="1:19" ht="15.75" customHeight="1" x14ac:dyDescent="0.25">
      <c r="C13" s="24"/>
      <c r="D13" s="11">
        <v>7</v>
      </c>
      <c r="E13" s="34">
        <v>3026.8</v>
      </c>
      <c r="F13" s="114">
        <v>70156.733600000036</v>
      </c>
      <c r="G13" s="17">
        <v>43272.39</v>
      </c>
      <c r="H13" s="26">
        <v>35308.49</v>
      </c>
      <c r="I13" s="22">
        <f t="shared" si="0"/>
        <v>750.64640000000009</v>
      </c>
      <c r="J13" s="22">
        <f t="shared" si="1"/>
        <v>708.27120000000014</v>
      </c>
      <c r="K13" s="33">
        <v>119.9</v>
      </c>
      <c r="L13" s="56"/>
      <c r="M13" s="85">
        <f t="shared" si="2"/>
        <v>696.1640000000001</v>
      </c>
      <c r="N13" s="85"/>
      <c r="O13" s="63"/>
      <c r="P13" s="56"/>
      <c r="Q13" s="2">
        <f t="shared" si="3"/>
        <v>2274.9816000000005</v>
      </c>
      <c r="R13" s="89">
        <f t="shared" si="4"/>
        <v>80395.615200000029</v>
      </c>
    </row>
    <row r="14" spans="1:19" ht="15.75" customHeight="1" x14ac:dyDescent="0.25">
      <c r="C14" s="24"/>
      <c r="D14" s="11">
        <v>8</v>
      </c>
      <c r="E14" s="34">
        <v>2542.1999999999998</v>
      </c>
      <c r="F14" s="114">
        <v>86986.174400000004</v>
      </c>
      <c r="G14" s="17">
        <v>35715.050000000003</v>
      </c>
      <c r="H14" s="26">
        <v>28240.74</v>
      </c>
      <c r="I14" s="22">
        <f t="shared" si="0"/>
        <v>630.46559999999999</v>
      </c>
      <c r="J14" s="22">
        <f t="shared" si="1"/>
        <v>594.87479999999994</v>
      </c>
      <c r="K14" s="33">
        <v>614.29999999999995</v>
      </c>
      <c r="L14" s="56"/>
      <c r="M14" s="85">
        <f t="shared" si="2"/>
        <v>584.70600000000002</v>
      </c>
      <c r="N14" s="85"/>
      <c r="O14" s="63"/>
      <c r="P14" s="56"/>
      <c r="Q14" s="2">
        <f t="shared" si="3"/>
        <v>2424.3463999999999</v>
      </c>
      <c r="R14" s="89">
        <f t="shared" si="4"/>
        <v>96884.830799999996</v>
      </c>
    </row>
    <row r="15" spans="1:19" ht="15.75" customHeight="1" x14ac:dyDescent="0.25">
      <c r="C15" s="24"/>
      <c r="D15" s="11">
        <v>12</v>
      </c>
      <c r="E15" s="34">
        <v>1250.7</v>
      </c>
      <c r="F15" s="114">
        <v>35838.816400000003</v>
      </c>
      <c r="G15" s="17">
        <v>18824.39</v>
      </c>
      <c r="H15" s="26">
        <v>16964.29</v>
      </c>
      <c r="I15" s="22">
        <f t="shared" si="0"/>
        <v>310.17360000000002</v>
      </c>
      <c r="J15" s="22">
        <f t="shared" si="1"/>
        <v>292.66380000000004</v>
      </c>
      <c r="K15" s="33">
        <v>5138.75</v>
      </c>
      <c r="L15" s="56"/>
      <c r="M15" s="85">
        <f t="shared" si="2"/>
        <v>287.661</v>
      </c>
      <c r="N15" s="85"/>
      <c r="O15" s="63"/>
      <c r="P15" s="56"/>
      <c r="Q15" s="2">
        <f t="shared" si="3"/>
        <v>6029.2484000000004</v>
      </c>
      <c r="R15" s="89">
        <f t="shared" si="4"/>
        <v>43728.164800000006</v>
      </c>
    </row>
    <row r="16" spans="1:19" ht="15.75" customHeight="1" x14ac:dyDescent="0.25">
      <c r="C16" s="24"/>
      <c r="D16" s="11">
        <v>14</v>
      </c>
      <c r="E16" s="34">
        <v>3392.2</v>
      </c>
      <c r="F16" s="114">
        <v>432230.28439999989</v>
      </c>
      <c r="G16" s="17">
        <v>49732.800000000003</v>
      </c>
      <c r="H16" s="26">
        <v>52620.08</v>
      </c>
      <c r="I16" s="22">
        <f t="shared" si="0"/>
        <v>841.26559999999995</v>
      </c>
      <c r="J16" s="22">
        <f t="shared" si="1"/>
        <v>793.77480000000003</v>
      </c>
      <c r="K16" s="33">
        <v>70.59</v>
      </c>
      <c r="L16" s="56"/>
      <c r="M16" s="85">
        <f t="shared" si="2"/>
        <v>780.20600000000002</v>
      </c>
      <c r="N16" s="85"/>
      <c r="O16" s="63"/>
      <c r="P16" s="56">
        <v>37147.599999999999</v>
      </c>
      <c r="Q16" s="2">
        <f t="shared" si="3"/>
        <v>39633.436399999999</v>
      </c>
      <c r="R16" s="89">
        <f t="shared" si="4"/>
        <v>468976.44079999987</v>
      </c>
    </row>
    <row r="17" spans="3:18" ht="15" customHeight="1" x14ac:dyDescent="0.25">
      <c r="C17" s="24"/>
      <c r="D17" s="11">
        <v>17</v>
      </c>
      <c r="E17" s="34">
        <v>2984.2</v>
      </c>
      <c r="F17" s="114">
        <v>83887.508399999992</v>
      </c>
      <c r="G17" s="17">
        <v>43608.39</v>
      </c>
      <c r="H17" s="26">
        <v>40097.93</v>
      </c>
      <c r="I17" s="22">
        <f t="shared" si="0"/>
        <v>740.08159999999998</v>
      </c>
      <c r="J17" s="22">
        <f t="shared" si="1"/>
        <v>698.30280000000005</v>
      </c>
      <c r="K17" s="33"/>
      <c r="L17" s="56"/>
      <c r="M17" s="85">
        <f t="shared" si="2"/>
        <v>686.36599999999999</v>
      </c>
      <c r="N17" s="85"/>
      <c r="O17" s="63"/>
      <c r="P17" s="56"/>
      <c r="Q17" s="2">
        <f t="shared" si="3"/>
        <v>2124.7503999999999</v>
      </c>
      <c r="R17" s="89">
        <f t="shared" si="4"/>
        <v>89522.718800000002</v>
      </c>
    </row>
    <row r="18" spans="3:18" x14ac:dyDescent="0.25">
      <c r="C18" s="24"/>
      <c r="D18" s="11">
        <v>19</v>
      </c>
      <c r="E18" s="34">
        <v>2692.5</v>
      </c>
      <c r="F18" s="114">
        <v>157918.95000000001</v>
      </c>
      <c r="G18" s="17">
        <v>39363.82</v>
      </c>
      <c r="H18" s="26">
        <v>35097.94</v>
      </c>
      <c r="I18" s="22">
        <f t="shared" si="0"/>
        <v>667.74</v>
      </c>
      <c r="J18" s="22">
        <f t="shared" si="1"/>
        <v>630.04500000000007</v>
      </c>
      <c r="K18" s="33">
        <v>56851.44</v>
      </c>
      <c r="L18" s="56"/>
      <c r="M18" s="85">
        <f t="shared" si="2"/>
        <v>619.27499999999998</v>
      </c>
      <c r="N18" s="85"/>
      <c r="O18" s="63"/>
      <c r="P18" s="56"/>
      <c r="Q18" s="2">
        <f t="shared" si="3"/>
        <v>58768.500000000007</v>
      </c>
      <c r="R18" s="89">
        <f t="shared" si="4"/>
        <v>220953.33000000002</v>
      </c>
    </row>
    <row r="19" spans="3:18" x14ac:dyDescent="0.25">
      <c r="C19" s="24"/>
      <c r="D19" s="11">
        <v>20</v>
      </c>
      <c r="E19" s="34">
        <v>4441.8999999999996</v>
      </c>
      <c r="F19" s="114">
        <v>222026.00880000001</v>
      </c>
      <c r="G19" s="17">
        <v>61866.86</v>
      </c>
      <c r="H19" s="26">
        <v>55144.05</v>
      </c>
      <c r="I19" s="22">
        <f t="shared" si="0"/>
        <v>1101.5911999999998</v>
      </c>
      <c r="J19" s="22">
        <f t="shared" si="1"/>
        <v>1039.4046000000001</v>
      </c>
      <c r="K19" s="33">
        <v>32260.36</v>
      </c>
      <c r="L19" s="56"/>
      <c r="M19" s="85">
        <f t="shared" si="2"/>
        <v>1021.6369999999999</v>
      </c>
      <c r="N19" s="85"/>
      <c r="O19" s="63"/>
      <c r="P19" s="56">
        <v>46293.37</v>
      </c>
      <c r="Q19" s="2">
        <f t="shared" si="3"/>
        <v>81716.362800000003</v>
      </c>
      <c r="R19" s="89">
        <f t="shared" si="4"/>
        <v>310465.18160000001</v>
      </c>
    </row>
    <row r="20" spans="3:18" x14ac:dyDescent="0.25">
      <c r="C20" s="24"/>
      <c r="D20" s="11">
        <v>22</v>
      </c>
      <c r="E20" s="34">
        <v>4518.42</v>
      </c>
      <c r="F20" s="114">
        <v>161405.68183999998</v>
      </c>
      <c r="G20" s="17">
        <v>67568.039999999994</v>
      </c>
      <c r="H20" s="26">
        <v>44968.3</v>
      </c>
      <c r="I20" s="22">
        <f t="shared" si="0"/>
        <v>1120.56816</v>
      </c>
      <c r="J20" s="22">
        <f t="shared" si="1"/>
        <v>1057.3102800000001</v>
      </c>
      <c r="K20" s="33">
        <v>180</v>
      </c>
      <c r="L20" s="56"/>
      <c r="M20" s="85">
        <f t="shared" si="2"/>
        <v>1039.2366</v>
      </c>
      <c r="N20" s="85"/>
      <c r="O20" s="63"/>
      <c r="P20" s="56"/>
      <c r="Q20" s="2">
        <f t="shared" si="3"/>
        <v>3397.1150400000006</v>
      </c>
      <c r="R20" s="89">
        <f t="shared" si="4"/>
        <v>187402.53687999997</v>
      </c>
    </row>
    <row r="21" spans="3:18" x14ac:dyDescent="0.25">
      <c r="C21" s="24"/>
      <c r="D21" s="11">
        <v>24</v>
      </c>
      <c r="E21" s="34">
        <v>4410.6000000000004</v>
      </c>
      <c r="F21" s="114">
        <v>438500.34720000008</v>
      </c>
      <c r="G21" s="17">
        <v>63228.34</v>
      </c>
      <c r="H21" s="26">
        <v>50970.59</v>
      </c>
      <c r="I21" s="22">
        <f t="shared" si="0"/>
        <v>1093.8288</v>
      </c>
      <c r="J21" s="22">
        <f t="shared" si="1"/>
        <v>1032.0804000000001</v>
      </c>
      <c r="K21" s="33">
        <v>1482.98</v>
      </c>
      <c r="L21" s="56"/>
      <c r="M21" s="85">
        <f t="shared" si="2"/>
        <v>1014.4380000000001</v>
      </c>
      <c r="N21" s="85"/>
      <c r="O21" s="63"/>
      <c r="P21" s="56"/>
      <c r="Q21" s="2">
        <f t="shared" si="3"/>
        <v>4623.3271999999997</v>
      </c>
      <c r="R21" s="89">
        <f t="shared" si="4"/>
        <v>455381.42440000002</v>
      </c>
    </row>
    <row r="22" spans="3:18" x14ac:dyDescent="0.25">
      <c r="C22" s="24"/>
      <c r="D22" s="11">
        <v>26</v>
      </c>
      <c r="E22" s="34">
        <v>2995.6</v>
      </c>
      <c r="F22" s="114">
        <v>103340.71519999998</v>
      </c>
      <c r="G22" s="17">
        <v>44358.71</v>
      </c>
      <c r="H22" s="26">
        <v>43297.16</v>
      </c>
      <c r="I22" s="22">
        <f t="shared" si="0"/>
        <v>742.90879999999993</v>
      </c>
      <c r="J22" s="22">
        <f t="shared" si="1"/>
        <v>700.97040000000004</v>
      </c>
      <c r="K22" s="33">
        <v>325.08</v>
      </c>
      <c r="L22" s="56"/>
      <c r="M22" s="85">
        <f t="shared" si="2"/>
        <v>688.98800000000006</v>
      </c>
      <c r="N22" s="85"/>
      <c r="O22" s="63"/>
      <c r="P22" s="56"/>
      <c r="Q22" s="2">
        <f t="shared" si="3"/>
        <v>2457.9471999999996</v>
      </c>
      <c r="R22" s="89">
        <f t="shared" si="4"/>
        <v>106860.21239999996</v>
      </c>
    </row>
    <row r="23" spans="3:18" ht="15.75" thickBot="1" x14ac:dyDescent="0.3">
      <c r="C23" s="24"/>
      <c r="D23" s="12">
        <v>28</v>
      </c>
      <c r="E23" s="69">
        <v>4404.7</v>
      </c>
      <c r="F23" s="115">
        <v>115599.21139999999</v>
      </c>
      <c r="G23" s="59">
        <v>64092.41</v>
      </c>
      <c r="H23" s="66">
        <v>65405.2</v>
      </c>
      <c r="I23" s="79">
        <f t="shared" si="0"/>
        <v>1092.3655999999999</v>
      </c>
      <c r="J23" s="79">
        <f t="shared" si="1"/>
        <v>1030.6998000000001</v>
      </c>
      <c r="K23" s="38">
        <v>1010.99</v>
      </c>
      <c r="L23" s="57"/>
      <c r="M23" s="85">
        <f t="shared" si="2"/>
        <v>1013.081</v>
      </c>
      <c r="N23" s="119"/>
      <c r="O23" s="80"/>
      <c r="P23" s="57"/>
      <c r="Q23" s="2">
        <f t="shared" si="3"/>
        <v>4147.1364000000003</v>
      </c>
      <c r="R23" s="89">
        <f t="shared" si="4"/>
        <v>118433.5578</v>
      </c>
    </row>
    <row r="24" spans="3:18" ht="15.75" thickBot="1" x14ac:dyDescent="0.3">
      <c r="C24" s="24"/>
      <c r="D24" s="39"/>
      <c r="E24" s="70">
        <v>47267.619999999995</v>
      </c>
      <c r="F24" s="116">
        <v>2238124.3442399995</v>
      </c>
      <c r="G24" s="18">
        <f>SUM(G9:G23)</f>
        <v>682706.12</v>
      </c>
      <c r="H24" s="20">
        <f>SUM(H9:H23)</f>
        <v>599587.25999999989</v>
      </c>
      <c r="I24" s="40">
        <f t="shared" ref="I24:P24" si="5">SUM(I9:I23)</f>
        <v>11722.369759999998</v>
      </c>
      <c r="J24" s="40">
        <f t="shared" si="5"/>
        <v>11060.623080000001</v>
      </c>
      <c r="K24" s="40">
        <f t="shared" si="5"/>
        <v>101291.68000000001</v>
      </c>
      <c r="L24" s="40">
        <f t="shared" si="5"/>
        <v>0</v>
      </c>
      <c r="M24" s="87">
        <f t="shared" si="5"/>
        <v>10152.549599999998</v>
      </c>
      <c r="N24" s="87"/>
      <c r="O24" s="87">
        <f t="shared" si="5"/>
        <v>0</v>
      </c>
      <c r="P24" s="68">
        <f t="shared" si="5"/>
        <v>83440.97</v>
      </c>
      <c r="Q24" s="42">
        <f>SUM(Q9:Q23)</f>
        <v>217668.19243999998</v>
      </c>
      <c r="R24" s="5">
        <f>SUM(R9:R23)</f>
        <v>2538911.3966800002</v>
      </c>
    </row>
    <row r="25" spans="3:18" ht="21.75" thickBot="1" x14ac:dyDescent="0.3">
      <c r="C25" s="24"/>
      <c r="D25" s="137" t="s">
        <v>23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3"/>
    </row>
    <row r="26" spans="3:18" x14ac:dyDescent="0.25">
      <c r="C26" s="24"/>
      <c r="D26" s="10">
        <v>1</v>
      </c>
      <c r="E26" s="71">
        <v>2741</v>
      </c>
      <c r="F26" s="113">
        <v>95845.252000000008</v>
      </c>
      <c r="G26" s="16">
        <v>38692.379999999997</v>
      </c>
      <c r="H26" s="26">
        <v>42875.59</v>
      </c>
      <c r="I26" s="22">
        <f t="shared" ref="I26:I34" si="6">E26*0.248</f>
        <v>679.76800000000003</v>
      </c>
      <c r="J26" s="22">
        <f t="shared" ref="J26:J37" si="7">E26*0.234</f>
        <v>641.39400000000001</v>
      </c>
      <c r="K26" s="30"/>
      <c r="L26" s="58"/>
      <c r="M26" s="85">
        <v>17251.439999999999</v>
      </c>
      <c r="N26" s="85"/>
      <c r="O26" s="82"/>
      <c r="P26" s="58"/>
      <c r="Q26" s="2">
        <f t="shared" ref="Q26:Q40" si="8">I26+J26+K26+L26+M26+O26+P26</f>
        <v>18572.601999999999</v>
      </c>
      <c r="R26" s="89">
        <f t="shared" ref="R26:R40" si="9">F26+G26+Q26-H26</f>
        <v>110234.644</v>
      </c>
    </row>
    <row r="27" spans="3:18" x14ac:dyDescent="0.25">
      <c r="C27" s="24"/>
      <c r="D27" s="11">
        <v>5</v>
      </c>
      <c r="E27" s="34">
        <v>2134.5</v>
      </c>
      <c r="F27" s="114">
        <v>89398.578999999969</v>
      </c>
      <c r="G27" s="17">
        <v>44188.480000000003</v>
      </c>
      <c r="H27" s="26">
        <v>72319.88</v>
      </c>
      <c r="I27" s="22">
        <f t="shared" si="6"/>
        <v>529.35599999999999</v>
      </c>
      <c r="J27" s="22">
        <f t="shared" si="7"/>
        <v>499.47300000000001</v>
      </c>
      <c r="K27" s="33">
        <v>95.4</v>
      </c>
      <c r="L27" s="56"/>
      <c r="M27" s="85">
        <f t="shared" ref="M27:M40" si="10">E27*0.23</f>
        <v>490.935</v>
      </c>
      <c r="N27" s="85"/>
      <c r="O27" s="63"/>
      <c r="P27" s="56"/>
      <c r="Q27" s="2">
        <f t="shared" si="8"/>
        <v>1615.164</v>
      </c>
      <c r="R27" s="89">
        <f t="shared" si="9"/>
        <v>62882.342999999964</v>
      </c>
    </row>
    <row r="28" spans="3:18" x14ac:dyDescent="0.25">
      <c r="C28" s="24"/>
      <c r="D28" s="11">
        <v>8</v>
      </c>
      <c r="E28" s="34">
        <v>4390</v>
      </c>
      <c r="F28" s="114">
        <v>204090.59999999995</v>
      </c>
      <c r="G28" s="17">
        <v>63590.65</v>
      </c>
      <c r="H28" s="26">
        <v>49738.6</v>
      </c>
      <c r="I28" s="22">
        <f t="shared" si="6"/>
        <v>1088.72</v>
      </c>
      <c r="J28" s="22">
        <f t="shared" si="7"/>
        <v>1027.26</v>
      </c>
      <c r="K28" s="33">
        <v>1116.4000000000001</v>
      </c>
      <c r="L28" s="56"/>
      <c r="M28" s="85">
        <f t="shared" si="10"/>
        <v>1009.7</v>
      </c>
      <c r="N28" s="85"/>
      <c r="O28" s="63"/>
      <c r="P28" s="56"/>
      <c r="Q28" s="2">
        <f t="shared" si="8"/>
        <v>4242.08</v>
      </c>
      <c r="R28" s="89">
        <f t="shared" si="9"/>
        <v>222184.72999999995</v>
      </c>
    </row>
    <row r="29" spans="3:18" x14ac:dyDescent="0.25">
      <c r="C29" s="24"/>
      <c r="D29" s="11">
        <v>9</v>
      </c>
      <c r="E29" s="34">
        <v>2718.1</v>
      </c>
      <c r="F29" s="114">
        <v>106088.12219999998</v>
      </c>
      <c r="G29" s="17">
        <v>39883.79</v>
      </c>
      <c r="H29" s="26">
        <v>28860.32</v>
      </c>
      <c r="I29" s="22">
        <f t="shared" si="6"/>
        <v>674.08879999999999</v>
      </c>
      <c r="J29" s="22">
        <f t="shared" si="7"/>
        <v>636.03539999999998</v>
      </c>
      <c r="K29" s="33">
        <v>159</v>
      </c>
      <c r="L29" s="56"/>
      <c r="M29" s="85">
        <f t="shared" si="10"/>
        <v>625.16300000000001</v>
      </c>
      <c r="N29" s="85"/>
      <c r="O29" s="63">
        <v>10238.530000000001</v>
      </c>
      <c r="P29" s="56"/>
      <c r="Q29" s="2">
        <f t="shared" si="8"/>
        <v>12332.817200000001</v>
      </c>
      <c r="R29" s="89">
        <f t="shared" si="9"/>
        <v>129444.40939999997</v>
      </c>
    </row>
    <row r="30" spans="3:18" x14ac:dyDescent="0.25">
      <c r="C30" s="24"/>
      <c r="D30" s="11">
        <v>10</v>
      </c>
      <c r="E30" s="34">
        <v>4396.1000000000004</v>
      </c>
      <c r="F30" s="114">
        <v>154930.71820000006</v>
      </c>
      <c r="G30" s="17">
        <v>62451.12</v>
      </c>
      <c r="H30" s="26">
        <v>43429.08</v>
      </c>
      <c r="I30" s="22">
        <f t="shared" si="6"/>
        <v>1090.2328</v>
      </c>
      <c r="J30" s="22">
        <f t="shared" si="7"/>
        <v>1028.6874000000003</v>
      </c>
      <c r="K30" s="33">
        <v>4515.6400000000003</v>
      </c>
      <c r="L30" s="56"/>
      <c r="M30" s="85">
        <f t="shared" si="10"/>
        <v>1011.1030000000002</v>
      </c>
      <c r="N30" s="85"/>
      <c r="O30" s="63"/>
      <c r="P30" s="56"/>
      <c r="Q30" s="2">
        <f t="shared" si="8"/>
        <v>7645.6632000000009</v>
      </c>
      <c r="R30" s="89">
        <f t="shared" si="9"/>
        <v>181598.42140000005</v>
      </c>
    </row>
    <row r="31" spans="3:18" x14ac:dyDescent="0.25">
      <c r="C31" s="24"/>
      <c r="D31" s="11">
        <v>11</v>
      </c>
      <c r="E31" s="34">
        <v>2570.4</v>
      </c>
      <c r="F31" s="114">
        <v>149709.95480000004</v>
      </c>
      <c r="G31" s="17">
        <v>38389.29</v>
      </c>
      <c r="H31" s="26">
        <v>28428.06</v>
      </c>
      <c r="I31" s="22">
        <f t="shared" si="6"/>
        <v>637.45920000000001</v>
      </c>
      <c r="J31" s="22">
        <f t="shared" si="7"/>
        <v>601.47360000000003</v>
      </c>
      <c r="K31" s="33">
        <v>325.08</v>
      </c>
      <c r="L31" s="56"/>
      <c r="M31" s="85">
        <f t="shared" si="10"/>
        <v>591.19200000000001</v>
      </c>
      <c r="N31" s="85"/>
      <c r="O31" s="63"/>
      <c r="P31" s="56"/>
      <c r="Q31" s="2">
        <f t="shared" si="8"/>
        <v>2155.2048</v>
      </c>
      <c r="R31" s="89">
        <f t="shared" si="9"/>
        <v>161826.38960000005</v>
      </c>
    </row>
    <row r="32" spans="3:18" x14ac:dyDescent="0.25">
      <c r="C32" s="24"/>
      <c r="D32" s="11">
        <v>12</v>
      </c>
      <c r="E32" s="34">
        <v>4356.2</v>
      </c>
      <c r="F32" s="114">
        <v>189783.74439999997</v>
      </c>
      <c r="G32" s="17">
        <v>63683.24</v>
      </c>
      <c r="H32" s="26">
        <v>53251.69</v>
      </c>
      <c r="I32" s="22">
        <f t="shared" si="6"/>
        <v>1080.3375999999998</v>
      </c>
      <c r="J32" s="22">
        <f t="shared" si="7"/>
        <v>1019.3508</v>
      </c>
      <c r="K32" s="33">
        <v>4162.9799999999996</v>
      </c>
      <c r="L32" s="56"/>
      <c r="M32" s="85">
        <f t="shared" si="10"/>
        <v>1001.926</v>
      </c>
      <c r="N32" s="85"/>
      <c r="O32" s="63"/>
      <c r="P32" s="56">
        <v>39526.019999999997</v>
      </c>
      <c r="Q32" s="2">
        <f t="shared" si="8"/>
        <v>46790.614399999999</v>
      </c>
      <c r="R32" s="89">
        <f t="shared" si="9"/>
        <v>247005.90879999998</v>
      </c>
    </row>
    <row r="33" spans="3:18" x14ac:dyDescent="0.25">
      <c r="C33" s="24"/>
      <c r="D33" s="11">
        <v>13</v>
      </c>
      <c r="E33" s="34">
        <v>2504.6999999999998</v>
      </c>
      <c r="F33" s="114">
        <v>85047.478399999993</v>
      </c>
      <c r="G33" s="17">
        <v>36491.589999999997</v>
      </c>
      <c r="H33" s="26">
        <v>28919.15</v>
      </c>
      <c r="I33" s="22">
        <f t="shared" si="6"/>
        <v>621.16559999999993</v>
      </c>
      <c r="J33" s="22">
        <f t="shared" si="7"/>
        <v>586.09979999999996</v>
      </c>
      <c r="K33" s="33">
        <v>800</v>
      </c>
      <c r="L33" s="56"/>
      <c r="M33" s="85">
        <f t="shared" si="10"/>
        <v>576.08100000000002</v>
      </c>
      <c r="N33" s="85"/>
      <c r="O33" s="63"/>
      <c r="P33" s="56"/>
      <c r="Q33" s="2">
        <f t="shared" si="8"/>
        <v>2583.3463999999999</v>
      </c>
      <c r="R33" s="89">
        <f t="shared" si="9"/>
        <v>95203.264799999975</v>
      </c>
    </row>
    <row r="34" spans="3:18" x14ac:dyDescent="0.25">
      <c r="C34" s="24"/>
      <c r="D34" s="11">
        <v>14</v>
      </c>
      <c r="E34" s="34">
        <v>4415.8</v>
      </c>
      <c r="F34" s="114">
        <v>157585.23759999993</v>
      </c>
      <c r="G34" s="17">
        <v>63226.82</v>
      </c>
      <c r="H34" s="26">
        <v>60766.67</v>
      </c>
      <c r="I34" s="22">
        <f t="shared" si="6"/>
        <v>1095.1184000000001</v>
      </c>
      <c r="J34" s="22">
        <f t="shared" si="7"/>
        <v>1033.2972000000002</v>
      </c>
      <c r="K34" s="33">
        <v>19959.82</v>
      </c>
      <c r="L34" s="56"/>
      <c r="M34" s="85">
        <f t="shared" si="10"/>
        <v>1015.6340000000001</v>
      </c>
      <c r="N34" s="85"/>
      <c r="O34" s="63"/>
      <c r="P34" s="56">
        <v>25464.21</v>
      </c>
      <c r="Q34" s="2">
        <f t="shared" si="8"/>
        <v>48568.079599999997</v>
      </c>
      <c r="R34" s="89">
        <f t="shared" si="9"/>
        <v>208613.46719999996</v>
      </c>
    </row>
    <row r="35" spans="3:18" x14ac:dyDescent="0.25">
      <c r="C35" s="24"/>
      <c r="D35" s="11">
        <v>16</v>
      </c>
      <c r="E35" s="34">
        <v>4408.2</v>
      </c>
      <c r="F35" s="114">
        <v>121752.18780000001</v>
      </c>
      <c r="G35" s="17">
        <v>64228.65</v>
      </c>
      <c r="H35" s="26">
        <v>59446.46</v>
      </c>
      <c r="I35" s="22">
        <v>1124.1110000000001</v>
      </c>
      <c r="J35" s="22">
        <f t="shared" si="7"/>
        <v>1031.5188000000001</v>
      </c>
      <c r="K35" s="33">
        <v>339</v>
      </c>
      <c r="L35" s="56"/>
      <c r="M35" s="85">
        <f t="shared" si="10"/>
        <v>1013.886</v>
      </c>
      <c r="N35" s="85"/>
      <c r="O35" s="63"/>
      <c r="P35" s="56"/>
      <c r="Q35" s="2">
        <f t="shared" si="8"/>
        <v>3508.5158000000001</v>
      </c>
      <c r="R35" s="89">
        <f t="shared" si="9"/>
        <v>130042.89360000001</v>
      </c>
    </row>
    <row r="36" spans="3:18" x14ac:dyDescent="0.25">
      <c r="C36" s="24"/>
      <c r="D36" s="11">
        <v>17</v>
      </c>
      <c r="E36" s="34">
        <v>4437.3999999999996</v>
      </c>
      <c r="F36" s="114">
        <v>155512.46280000007</v>
      </c>
      <c r="G36" s="17">
        <v>64741.66</v>
      </c>
      <c r="H36" s="26">
        <v>52555.27</v>
      </c>
      <c r="I36" s="22">
        <f>E36*0.248</f>
        <v>1100.4751999999999</v>
      </c>
      <c r="J36" s="22">
        <f t="shared" si="7"/>
        <v>1038.3516</v>
      </c>
      <c r="K36" s="33">
        <v>6084.38</v>
      </c>
      <c r="L36" s="56"/>
      <c r="M36" s="85">
        <f t="shared" si="10"/>
        <v>1020.602</v>
      </c>
      <c r="N36" s="85"/>
      <c r="O36" s="63"/>
      <c r="P36" s="56"/>
      <c r="Q36" s="2">
        <f t="shared" si="8"/>
        <v>9243.8088000000007</v>
      </c>
      <c r="R36" s="89">
        <f t="shared" si="9"/>
        <v>176942.66160000008</v>
      </c>
    </row>
    <row r="37" spans="3:18" x14ac:dyDescent="0.25">
      <c r="D37" s="11">
        <v>19</v>
      </c>
      <c r="E37" s="34">
        <v>3381.7</v>
      </c>
      <c r="F37" s="114">
        <v>131306.48139999999</v>
      </c>
      <c r="G37" s="17">
        <v>48810.77</v>
      </c>
      <c r="H37" s="26">
        <v>41885.47</v>
      </c>
      <c r="I37" s="22">
        <f>E37*0.248</f>
        <v>838.66159999999991</v>
      </c>
      <c r="J37" s="22">
        <f t="shared" si="7"/>
        <v>791.31780000000003</v>
      </c>
      <c r="K37" s="33">
        <v>2655.08</v>
      </c>
      <c r="L37" s="56"/>
      <c r="M37" s="85">
        <v>944.07</v>
      </c>
      <c r="N37" s="85"/>
      <c r="O37" s="63"/>
      <c r="P37" s="56"/>
      <c r="Q37" s="2">
        <f t="shared" si="8"/>
        <v>5229.1293999999998</v>
      </c>
      <c r="R37" s="89">
        <f t="shared" si="9"/>
        <v>143460.91079999998</v>
      </c>
    </row>
    <row r="38" spans="3:18" x14ac:dyDescent="0.25">
      <c r="D38" s="11">
        <v>21</v>
      </c>
      <c r="E38" s="34">
        <v>4528.2</v>
      </c>
      <c r="F38" s="114">
        <v>129499.6636</v>
      </c>
      <c r="G38" s="17">
        <v>66324.509999999995</v>
      </c>
      <c r="H38" s="26">
        <v>65532.25</v>
      </c>
      <c r="I38" s="22">
        <f>E38*0.248</f>
        <v>1122.9936</v>
      </c>
      <c r="J38" s="22">
        <v>1024.42</v>
      </c>
      <c r="K38" s="33">
        <v>2672.98</v>
      </c>
      <c r="L38" s="56"/>
      <c r="M38" s="85">
        <f t="shared" si="10"/>
        <v>1041.4860000000001</v>
      </c>
      <c r="N38" s="85"/>
      <c r="O38" s="63"/>
      <c r="P38" s="56"/>
      <c r="Q38" s="2">
        <f t="shared" si="8"/>
        <v>5861.8795999999993</v>
      </c>
      <c r="R38" s="89">
        <f t="shared" si="9"/>
        <v>136153.80319999997</v>
      </c>
    </row>
    <row r="39" spans="3:18" x14ac:dyDescent="0.25">
      <c r="D39" s="11">
        <v>23</v>
      </c>
      <c r="E39" s="34">
        <v>4705.1000000000004</v>
      </c>
      <c r="F39" s="114">
        <v>190475.4572</v>
      </c>
      <c r="G39" s="17">
        <v>63304.54</v>
      </c>
      <c r="H39" s="26">
        <v>49699.33</v>
      </c>
      <c r="I39" s="22">
        <f>E39*0.248</f>
        <v>1166.8648000000001</v>
      </c>
      <c r="J39" s="22">
        <f>E39*0.234</f>
        <v>1100.9934000000001</v>
      </c>
      <c r="K39" s="33">
        <v>2889.07</v>
      </c>
      <c r="L39" s="56"/>
      <c r="M39" s="85">
        <f t="shared" si="10"/>
        <v>1082.1730000000002</v>
      </c>
      <c r="N39" s="85"/>
      <c r="O39" s="63"/>
      <c r="P39" s="56"/>
      <c r="Q39" s="2">
        <f t="shared" si="8"/>
        <v>6239.101200000001</v>
      </c>
      <c r="R39" s="89">
        <f t="shared" si="9"/>
        <v>210319.7684</v>
      </c>
    </row>
    <row r="40" spans="3:18" ht="15.75" thickBot="1" x14ac:dyDescent="0.3">
      <c r="D40" s="12">
        <v>25</v>
      </c>
      <c r="E40" s="69">
        <v>4409</v>
      </c>
      <c r="F40" s="115">
        <v>207409.70800000004</v>
      </c>
      <c r="G40" s="59">
        <v>64504.800000000003</v>
      </c>
      <c r="H40" s="66">
        <v>57613.5</v>
      </c>
      <c r="I40" s="79">
        <f>E40*0.248</f>
        <v>1093.432</v>
      </c>
      <c r="J40" s="79">
        <f>E40*0.234</f>
        <v>1031.7060000000001</v>
      </c>
      <c r="K40" s="38">
        <v>11708.85</v>
      </c>
      <c r="L40" s="57"/>
      <c r="M40" s="85">
        <f t="shared" si="10"/>
        <v>1014.07</v>
      </c>
      <c r="N40" s="119"/>
      <c r="O40" s="80"/>
      <c r="P40" s="57"/>
      <c r="Q40" s="2">
        <f t="shared" si="8"/>
        <v>14848.058000000001</v>
      </c>
      <c r="R40" s="89">
        <f t="shared" si="9"/>
        <v>229149.06600000005</v>
      </c>
    </row>
    <row r="41" spans="3:18" ht="15.75" thickBot="1" x14ac:dyDescent="0.3">
      <c r="D41" s="4"/>
      <c r="E41" s="72">
        <v>56096.399999999994</v>
      </c>
      <c r="F41" s="116">
        <v>2168435.6474000001</v>
      </c>
      <c r="G41" s="18">
        <f>SUM(G26:G40)</f>
        <v>822512.29000000015</v>
      </c>
      <c r="H41" s="20">
        <f>SUM(H26:H40)</f>
        <v>735321.32000000007</v>
      </c>
      <c r="I41" s="14">
        <f>SUM(I26:I40)</f>
        <v>13942.784600000001</v>
      </c>
      <c r="J41" s="14">
        <f>SUM(J26:J40)</f>
        <v>13091.3788</v>
      </c>
      <c r="K41" s="14">
        <f t="shared" ref="K41:P41" si="11">SUM(K26:K40)</f>
        <v>57483.68</v>
      </c>
      <c r="L41" s="14">
        <f>SUM(L26:L40)</f>
        <v>0</v>
      </c>
      <c r="M41" s="6">
        <f>SUM(M26:M40)</f>
        <v>29689.460999999996</v>
      </c>
      <c r="N41" s="6"/>
      <c r="O41" s="6">
        <f>SUM(O26:O40)</f>
        <v>10238.530000000001</v>
      </c>
      <c r="P41" s="13">
        <f t="shared" si="11"/>
        <v>64990.229999999996</v>
      </c>
      <c r="Q41" s="5">
        <f>SUM(Q26:Q40)</f>
        <v>189436.06439999994</v>
      </c>
      <c r="R41" s="5">
        <f>SUM(R26:R40)</f>
        <v>2445062.6817999999</v>
      </c>
    </row>
    <row r="42" spans="3:18" ht="15.75" thickBot="1" x14ac:dyDescent="0.3">
      <c r="D42" s="4"/>
      <c r="E42" s="72">
        <v>103364.01999999999</v>
      </c>
      <c r="F42" s="116">
        <v>4406559.9916399997</v>
      </c>
      <c r="G42" s="18">
        <f t="shared" ref="G42:R42" si="12">G24+G41</f>
        <v>1505218.4100000001</v>
      </c>
      <c r="H42" s="20">
        <f t="shared" si="12"/>
        <v>1334908.58</v>
      </c>
      <c r="I42" s="14">
        <f t="shared" si="12"/>
        <v>25665.15436</v>
      </c>
      <c r="J42" s="14">
        <f t="shared" si="12"/>
        <v>24152.001880000003</v>
      </c>
      <c r="K42" s="15">
        <f t="shared" si="12"/>
        <v>158775.36000000002</v>
      </c>
      <c r="L42" s="13">
        <f t="shared" si="12"/>
        <v>0</v>
      </c>
      <c r="M42" s="6">
        <f t="shared" si="12"/>
        <v>39842.010599999994</v>
      </c>
      <c r="N42" s="6"/>
      <c r="O42" s="6">
        <f t="shared" si="12"/>
        <v>10238.530000000001</v>
      </c>
      <c r="P42" s="13">
        <f t="shared" si="12"/>
        <v>148431.20000000001</v>
      </c>
      <c r="Q42" s="5">
        <f t="shared" si="12"/>
        <v>407104.25683999993</v>
      </c>
      <c r="R42" s="5">
        <f t="shared" si="12"/>
        <v>4983974.0784799997</v>
      </c>
    </row>
    <row r="44" spans="3:18" x14ac:dyDescent="0.25">
      <c r="I44" s="8"/>
      <c r="J44" s="8"/>
    </row>
  </sheetData>
  <mergeCells count="15">
    <mergeCell ref="D8:R8"/>
    <mergeCell ref="D25:R25"/>
    <mergeCell ref="E3:S3"/>
    <mergeCell ref="D5:D7"/>
    <mergeCell ref="E5:E7"/>
    <mergeCell ref="F5:F7"/>
    <mergeCell ref="G5:G7"/>
    <mergeCell ref="H5:H7"/>
    <mergeCell ref="I5:P5"/>
    <mergeCell ref="Q5:Q7"/>
    <mergeCell ref="R5:R7"/>
    <mergeCell ref="I6:I7"/>
    <mergeCell ref="J6:J7"/>
    <mergeCell ref="K6:K7"/>
    <mergeCell ref="L6:P6"/>
  </mergeCells>
  <pageMargins left="0.25" right="0.25" top="0.75" bottom="0.75" header="0.3" footer="0.3"/>
  <pageSetup paperSize="9" scale="7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R45"/>
  <sheetViews>
    <sheetView tabSelected="1" topLeftCell="A19" workbookViewId="0">
      <selection activeCell="E45" sqref="E45:R45"/>
    </sheetView>
  </sheetViews>
  <sheetFormatPr defaultRowHeight="15" x14ac:dyDescent="0.25"/>
  <cols>
    <col min="3" max="3" width="7.5703125" customWidth="1"/>
    <col min="4" max="4" width="12.7109375" customWidth="1"/>
    <col min="5" max="5" width="10.85546875" customWidth="1"/>
    <col min="6" max="6" width="11.42578125" customWidth="1"/>
    <col min="7" max="7" width="11.140625" customWidth="1"/>
    <col min="8" max="8" width="10.42578125" customWidth="1"/>
    <col min="10" max="10" width="11" customWidth="1"/>
    <col min="11" max="12" width="10.85546875" customWidth="1"/>
    <col min="16" max="16" width="11.140625" customWidth="1"/>
    <col min="17" max="17" width="11.42578125" customWidth="1"/>
    <col min="18" max="18" width="10.5703125" customWidth="1"/>
  </cols>
  <sheetData>
    <row r="3" spans="3:18" ht="21" x14ac:dyDescent="0.35">
      <c r="C3" s="168" t="s">
        <v>36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3:18" ht="15.75" thickBot="1" x14ac:dyDescent="0.3"/>
    <row r="5" spans="3:18" ht="15.75" customHeight="1" thickBot="1" x14ac:dyDescent="0.3">
      <c r="C5" s="139" t="s">
        <v>0</v>
      </c>
      <c r="D5" s="139" t="s">
        <v>1</v>
      </c>
      <c r="E5" s="173" t="s">
        <v>25</v>
      </c>
      <c r="F5" s="170" t="s">
        <v>15</v>
      </c>
      <c r="G5" s="175" t="s">
        <v>17</v>
      </c>
      <c r="H5" s="155" t="s">
        <v>3</v>
      </c>
      <c r="I5" s="155"/>
      <c r="J5" s="155"/>
      <c r="K5" s="155"/>
      <c r="L5" s="155"/>
      <c r="M5" s="155"/>
      <c r="N5" s="155"/>
      <c r="O5" s="155"/>
      <c r="P5" s="156"/>
      <c r="Q5" s="123" t="s">
        <v>11</v>
      </c>
      <c r="R5" s="170" t="s">
        <v>37</v>
      </c>
    </row>
    <row r="6" spans="3:18" ht="15.75" thickBot="1" x14ac:dyDescent="0.3">
      <c r="C6" s="140"/>
      <c r="D6" s="154"/>
      <c r="E6" s="174"/>
      <c r="F6" s="171"/>
      <c r="G6" s="176"/>
      <c r="H6" s="131" t="s">
        <v>8</v>
      </c>
      <c r="I6" s="124" t="s">
        <v>12</v>
      </c>
      <c r="J6" s="124" t="s">
        <v>6</v>
      </c>
      <c r="K6" s="150" t="s">
        <v>7</v>
      </c>
      <c r="L6" s="151"/>
      <c r="M6" s="151"/>
      <c r="N6" s="151"/>
      <c r="O6" s="151"/>
      <c r="P6" s="165"/>
      <c r="Q6" s="124"/>
      <c r="R6" s="171"/>
    </row>
    <row r="7" spans="3:18" ht="30.75" thickBot="1" x14ac:dyDescent="0.3">
      <c r="C7" s="140"/>
      <c r="D7" s="154"/>
      <c r="E7" s="174"/>
      <c r="F7" s="172"/>
      <c r="G7" s="177"/>
      <c r="H7" s="164"/>
      <c r="I7" s="163"/>
      <c r="J7" s="124"/>
      <c r="K7" s="100" t="s">
        <v>9</v>
      </c>
      <c r="L7" s="118" t="s">
        <v>35</v>
      </c>
      <c r="M7" s="101" t="s">
        <v>2</v>
      </c>
      <c r="N7" s="118" t="s">
        <v>38</v>
      </c>
      <c r="O7" s="101" t="s">
        <v>21</v>
      </c>
      <c r="P7" s="100" t="s">
        <v>10</v>
      </c>
      <c r="Q7" s="124"/>
      <c r="R7" s="172"/>
    </row>
    <row r="8" spans="3:18" ht="21.75" thickBot="1" x14ac:dyDescent="0.3">
      <c r="C8" s="167" t="s">
        <v>22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6"/>
    </row>
    <row r="9" spans="3:18" x14ac:dyDescent="0.25">
      <c r="C9" s="10">
        <v>2</v>
      </c>
      <c r="D9" s="98">
        <v>2681.1</v>
      </c>
      <c r="E9" s="81">
        <v>0</v>
      </c>
      <c r="F9" s="16">
        <v>229392.72</v>
      </c>
      <c r="G9" s="26">
        <v>192724.86</v>
      </c>
      <c r="H9" s="22">
        <v>14676.34</v>
      </c>
      <c r="I9" s="22">
        <v>2260.17</v>
      </c>
      <c r="J9" s="99">
        <v>11836.65</v>
      </c>
      <c r="K9" s="86">
        <f>АВГУСТ!K9+СЕНТЯБРЬ!K9</f>
        <v>1404.9</v>
      </c>
      <c r="L9" s="86"/>
      <c r="M9" s="85">
        <f>АВГУСТ!L9+СЕНТЯБРЬ!L9</f>
        <v>927.66</v>
      </c>
      <c r="N9" s="21"/>
      <c r="O9" s="21">
        <f>ИЮЛЬ!I8</f>
        <v>1420.9829999999999</v>
      </c>
      <c r="P9" s="21">
        <f>АВГУСТ!M9+СЕНТЯБРЬ!M9</f>
        <v>0</v>
      </c>
      <c r="Q9" s="95">
        <f>ИЮЛЬ!J8+АВГУСТ!N9+СЕНТЯБРЬ!N9</f>
        <v>19696.913999999997</v>
      </c>
      <c r="R9" s="2">
        <f t="shared" ref="R9:R23" si="0">E9+F9+Q9-G9</f>
        <v>56364.774000000005</v>
      </c>
    </row>
    <row r="10" spans="3:18" x14ac:dyDescent="0.25">
      <c r="C10" s="11">
        <v>4</v>
      </c>
      <c r="D10" s="34">
        <v>4800.6000000000004</v>
      </c>
      <c r="E10" s="81">
        <v>0</v>
      </c>
      <c r="F10" s="16">
        <v>403868.2</v>
      </c>
      <c r="G10" s="26">
        <v>353307.73</v>
      </c>
      <c r="H10" s="22">
        <v>26278.48</v>
      </c>
      <c r="I10" s="22">
        <v>4046.91</v>
      </c>
      <c r="J10" s="99">
        <v>1669.64</v>
      </c>
      <c r="K10" s="86">
        <f>АВГУСТ!K10+СЕНТЯБРЬ!K10</f>
        <v>2515.5100000000002</v>
      </c>
      <c r="L10" s="86"/>
      <c r="M10" s="85">
        <f>АВГУСТ!L10+СЕНТЯБРЬ!L10</f>
        <v>25229.539999999997</v>
      </c>
      <c r="N10" s="21"/>
      <c r="O10" s="21">
        <f>ИЮЛЬ!I9</f>
        <v>2544.3180000000002</v>
      </c>
      <c r="P10" s="21">
        <v>27648.71</v>
      </c>
      <c r="Q10" s="95">
        <f t="shared" ref="Q10:Q23" si="1">H10+I10+J10+K10+M10+O10+P10</f>
        <v>89933.108000000007</v>
      </c>
      <c r="R10" s="2">
        <f t="shared" si="0"/>
        <v>140493.57800000004</v>
      </c>
    </row>
    <row r="11" spans="3:18" x14ac:dyDescent="0.25">
      <c r="C11" s="11">
        <v>5</v>
      </c>
      <c r="D11" s="34">
        <v>722.2</v>
      </c>
      <c r="E11" s="81">
        <v>0</v>
      </c>
      <c r="F11" s="16">
        <v>61608.31</v>
      </c>
      <c r="G11" s="26">
        <v>40991.54</v>
      </c>
      <c r="H11" s="22">
        <v>3953.32</v>
      </c>
      <c r="I11" s="22">
        <v>608.80999999999995</v>
      </c>
      <c r="J11" s="99">
        <v>7263.9</v>
      </c>
      <c r="K11" s="86">
        <f>АВГУСТ!K11+СЕНТЯБРЬ!K11</f>
        <v>378.43</v>
      </c>
      <c r="L11" s="86">
        <v>178.29</v>
      </c>
      <c r="M11" s="85">
        <f>АВГУСТ!L11+СЕНТЯБРЬ!L11</f>
        <v>0</v>
      </c>
      <c r="N11" s="21"/>
      <c r="O11" s="21">
        <f>ИЮЛЬ!I10</f>
        <v>382.76600000000002</v>
      </c>
      <c r="P11" s="21">
        <f>АВГУСТ!M11+СЕНТЯБРЬ!M11</f>
        <v>0</v>
      </c>
      <c r="Q11" s="95">
        <f t="shared" si="1"/>
        <v>12587.225999999999</v>
      </c>
      <c r="R11" s="2">
        <f t="shared" si="0"/>
        <v>33203.995999999992</v>
      </c>
    </row>
    <row r="12" spans="3:18" x14ac:dyDescent="0.25">
      <c r="C12" s="11">
        <v>6</v>
      </c>
      <c r="D12" s="34">
        <v>2403.9</v>
      </c>
      <c r="E12" s="81">
        <v>0</v>
      </c>
      <c r="F12" s="16">
        <v>195670.47</v>
      </c>
      <c r="G12" s="26">
        <v>133281.32</v>
      </c>
      <c r="H12" s="22">
        <v>13158.95</v>
      </c>
      <c r="I12" s="22">
        <v>2026.48</v>
      </c>
      <c r="J12" s="99">
        <v>2188.44</v>
      </c>
      <c r="K12" s="86">
        <f>АВГУСТ!K12+СЕНТЯБРЬ!K12</f>
        <v>1259.6400000000001</v>
      </c>
      <c r="L12" s="86">
        <v>1134.99</v>
      </c>
      <c r="M12" s="85">
        <f>АВГУСТ!L12+СЕНТЯБРЬ!L12</f>
        <v>0</v>
      </c>
      <c r="N12" s="21"/>
      <c r="O12" s="21">
        <f>ИЮЛЬ!I11</f>
        <v>1274.067</v>
      </c>
      <c r="P12" s="21">
        <f>АВГУСТ!M12+СЕНТЯБРЬ!M12</f>
        <v>0</v>
      </c>
      <c r="Q12" s="95">
        <f t="shared" si="1"/>
        <v>19907.576999999997</v>
      </c>
      <c r="R12" s="2">
        <f t="shared" si="0"/>
        <v>82296.726999999984</v>
      </c>
    </row>
    <row r="13" spans="3:18" x14ac:dyDescent="0.25">
      <c r="C13" s="11">
        <v>7</v>
      </c>
      <c r="D13" s="34">
        <v>3026.8</v>
      </c>
      <c r="E13" s="81">
        <v>0</v>
      </c>
      <c r="F13" s="16">
        <v>257445.53</v>
      </c>
      <c r="G13" s="26">
        <v>216476.43</v>
      </c>
      <c r="H13" s="22">
        <v>16568.7</v>
      </c>
      <c r="I13" s="22">
        <v>2551.6</v>
      </c>
      <c r="J13" s="99">
        <v>119.9</v>
      </c>
      <c r="K13" s="86">
        <f>АВГУСТ!K13+СЕНТЯБРЬ!K13</f>
        <v>1586.04</v>
      </c>
      <c r="L13" s="86">
        <v>1859.66</v>
      </c>
      <c r="M13" s="85">
        <f>АВГУСТ!L13+СЕНТЯБРЬ!L13</f>
        <v>1047.27</v>
      </c>
      <c r="N13" s="21"/>
      <c r="O13" s="21">
        <f>ИЮЛЬ!I12</f>
        <v>1604.2040000000002</v>
      </c>
      <c r="P13" s="21">
        <v>39827.93</v>
      </c>
      <c r="Q13" s="95">
        <f t="shared" si="1"/>
        <v>63305.644</v>
      </c>
      <c r="R13" s="2">
        <f t="shared" si="0"/>
        <v>104274.74400000001</v>
      </c>
    </row>
    <row r="14" spans="3:18" x14ac:dyDescent="0.25">
      <c r="C14" s="11">
        <v>8</v>
      </c>
      <c r="D14" s="34">
        <v>2542.1999999999998</v>
      </c>
      <c r="E14" s="81">
        <v>0</v>
      </c>
      <c r="F14" s="16">
        <v>214261.31</v>
      </c>
      <c r="G14" s="26">
        <v>171330.24</v>
      </c>
      <c r="H14" s="22">
        <v>13916</v>
      </c>
      <c r="I14" s="22">
        <v>2143.0700000000002</v>
      </c>
      <c r="J14" s="99">
        <v>5898.9</v>
      </c>
      <c r="K14" s="86">
        <f>АВГУСТ!K14+СЕНТЯБРЬ!K14</f>
        <v>1332.11</v>
      </c>
      <c r="L14" s="86"/>
      <c r="M14" s="85">
        <f>АВГУСТ!L14+СЕНТЯБРЬ!L14</f>
        <v>879.61</v>
      </c>
      <c r="N14" s="21"/>
      <c r="O14" s="21">
        <f>ИЮЛЬ!I13</f>
        <v>1347.366</v>
      </c>
      <c r="P14" s="21">
        <f>АВГУСТ!M14+СЕНТЯБРЬ!M14</f>
        <v>0</v>
      </c>
      <c r="Q14" s="95">
        <f t="shared" si="1"/>
        <v>25517.056000000004</v>
      </c>
      <c r="R14" s="2">
        <f t="shared" si="0"/>
        <v>68448.126000000018</v>
      </c>
    </row>
    <row r="15" spans="3:18" x14ac:dyDescent="0.25">
      <c r="C15" s="11">
        <v>12</v>
      </c>
      <c r="D15" s="34">
        <v>1250.7</v>
      </c>
      <c r="E15" s="81">
        <v>0</v>
      </c>
      <c r="F15" s="16">
        <v>110325.11</v>
      </c>
      <c r="G15" s="26">
        <v>103826.55</v>
      </c>
      <c r="H15" s="22">
        <v>6846.33</v>
      </c>
      <c r="I15" s="22">
        <v>1054.3399999999999</v>
      </c>
      <c r="J15" s="99">
        <v>10641.88</v>
      </c>
      <c r="K15" s="86">
        <f>АВГУСТ!K15+СЕНТЯБРЬ!K15</f>
        <v>655.37</v>
      </c>
      <c r="L15" s="86"/>
      <c r="M15" s="85">
        <f>АВГУСТ!L15+СЕНТЯБРЬ!L15</f>
        <v>432.74</v>
      </c>
      <c r="N15" s="21"/>
      <c r="O15" s="21">
        <f>ИЮЛЬ!I14</f>
        <v>662.87100000000009</v>
      </c>
      <c r="P15" s="21">
        <f>АВГУСТ!M15+СЕНТЯБРЬ!M15</f>
        <v>0</v>
      </c>
      <c r="Q15" s="95">
        <f t="shared" si="1"/>
        <v>20293.530999999999</v>
      </c>
      <c r="R15" s="2">
        <f t="shared" si="0"/>
        <v>26792.091</v>
      </c>
    </row>
    <row r="16" spans="3:18" x14ac:dyDescent="0.25">
      <c r="C16" s="11">
        <v>14</v>
      </c>
      <c r="D16" s="34">
        <v>3392.2</v>
      </c>
      <c r="E16" s="81">
        <v>0</v>
      </c>
      <c r="F16" s="16">
        <v>293773.86</v>
      </c>
      <c r="G16" s="26">
        <v>249973.2</v>
      </c>
      <c r="H16" s="22">
        <v>18568.900000000001</v>
      </c>
      <c r="I16" s="22">
        <v>2859.62</v>
      </c>
      <c r="J16" s="99">
        <v>837.06</v>
      </c>
      <c r="K16" s="86">
        <f>АВГУСТ!K16+СЕНТЯБРЬ!K16</f>
        <v>1777.51</v>
      </c>
      <c r="L16" s="86"/>
      <c r="M16" s="85">
        <f>АВГУСТ!L16+СЕНТЯБРЬ!L16</f>
        <v>1173.71</v>
      </c>
      <c r="N16" s="21"/>
      <c r="O16" s="21">
        <f>ИЮЛЬ!I15</f>
        <v>1797.866</v>
      </c>
      <c r="P16" s="21">
        <v>189752.81</v>
      </c>
      <c r="Q16" s="95">
        <f t="shared" si="1"/>
        <v>216767.476</v>
      </c>
      <c r="R16" s="2">
        <f t="shared" si="0"/>
        <v>260568.136</v>
      </c>
    </row>
    <row r="17" spans="3:18" x14ac:dyDescent="0.25">
      <c r="C17" s="11">
        <v>17</v>
      </c>
      <c r="D17" s="34">
        <v>2984.2</v>
      </c>
      <c r="E17" s="81">
        <v>0</v>
      </c>
      <c r="F17" s="16">
        <v>258230.62</v>
      </c>
      <c r="G17" s="26">
        <v>225505.05</v>
      </c>
      <c r="H17" s="22">
        <v>16335.51</v>
      </c>
      <c r="I17" s="22">
        <v>2515.6799999999998</v>
      </c>
      <c r="J17" s="99">
        <v>6125.32</v>
      </c>
      <c r="K17" s="86">
        <f>АВГУСТ!K17+СЕНТЯБРЬ!K17</f>
        <v>1563.72</v>
      </c>
      <c r="L17" s="86"/>
      <c r="M17" s="85">
        <f>АВГУСТ!L17+СЕНТЯБРЬ!L17</f>
        <v>1032.54</v>
      </c>
      <c r="N17" s="21"/>
      <c r="O17" s="21">
        <f>ИЮЛЬ!I16</f>
        <v>1581.626</v>
      </c>
      <c r="P17" s="21">
        <f>АВГУСТ!M17+СЕНТЯБРЬ!M17</f>
        <v>0</v>
      </c>
      <c r="Q17" s="95">
        <f t="shared" si="1"/>
        <v>29154.396000000001</v>
      </c>
      <c r="R17" s="2">
        <f t="shared" si="0"/>
        <v>61879.966000000015</v>
      </c>
    </row>
    <row r="18" spans="3:18" x14ac:dyDescent="0.25">
      <c r="C18" s="11">
        <v>19</v>
      </c>
      <c r="D18" s="34">
        <v>2692.5</v>
      </c>
      <c r="E18" s="81">
        <v>0</v>
      </c>
      <c r="F18" s="16">
        <v>232630.6</v>
      </c>
      <c r="G18" s="26">
        <v>181072.72</v>
      </c>
      <c r="H18" s="22">
        <v>14738.75</v>
      </c>
      <c r="I18" s="22">
        <v>2269.79</v>
      </c>
      <c r="J18" s="99">
        <v>60865.98</v>
      </c>
      <c r="K18" s="86">
        <v>23657.27</v>
      </c>
      <c r="L18" s="86"/>
      <c r="M18" s="85">
        <f>АВГУСТ!L18+СЕНТЯБРЬ!L18</f>
        <v>931.6099999999999</v>
      </c>
      <c r="N18" s="21"/>
      <c r="O18" s="21">
        <f>ИЮЛЬ!I17</f>
        <v>1427.0250000000001</v>
      </c>
      <c r="P18" s="21">
        <f>АВГУСТ!M18+СЕНТЯБРЬ!M18</f>
        <v>0</v>
      </c>
      <c r="Q18" s="95">
        <f t="shared" si="1"/>
        <v>103890.425</v>
      </c>
      <c r="R18" s="2">
        <f t="shared" si="0"/>
        <v>155448.30500000002</v>
      </c>
    </row>
    <row r="19" spans="3:18" x14ac:dyDescent="0.25">
      <c r="C19" s="11">
        <v>20</v>
      </c>
      <c r="D19" s="34">
        <v>4441.8999999999996</v>
      </c>
      <c r="E19" s="81">
        <v>0</v>
      </c>
      <c r="F19" s="16">
        <v>381490.18</v>
      </c>
      <c r="G19" s="26">
        <v>315052.36</v>
      </c>
      <c r="H19" s="22">
        <v>24314.959999999999</v>
      </c>
      <c r="I19" s="22">
        <v>3744.53</v>
      </c>
      <c r="J19" s="99">
        <v>43333.440000000002</v>
      </c>
      <c r="K19" s="86">
        <f>АВГУСТ!K19+СЕНТЯБРЬ!K19</f>
        <v>18224.36</v>
      </c>
      <c r="L19" s="86"/>
      <c r="M19" s="85">
        <f>АВГУСТ!L19+СЕНТЯБРЬ!L19</f>
        <v>1536.9</v>
      </c>
      <c r="N19" s="21"/>
      <c r="O19" s="21">
        <f>ИЮЛЬ!I18</f>
        <v>2354.2069999999999</v>
      </c>
      <c r="P19" s="21">
        <v>104388.77</v>
      </c>
      <c r="Q19" s="95">
        <f t="shared" si="1"/>
        <v>197897.16699999999</v>
      </c>
      <c r="R19" s="2">
        <f t="shared" si="0"/>
        <v>264334.98699999996</v>
      </c>
    </row>
    <row r="20" spans="3:18" x14ac:dyDescent="0.25">
      <c r="C20" s="11">
        <v>22</v>
      </c>
      <c r="D20" s="34">
        <v>4518.42</v>
      </c>
      <c r="E20" s="81">
        <v>0</v>
      </c>
      <c r="F20" s="16">
        <v>393367.19</v>
      </c>
      <c r="G20" s="26">
        <v>303393.15000000002</v>
      </c>
      <c r="H20" s="22">
        <v>24733.83</v>
      </c>
      <c r="I20" s="22">
        <v>3809.03</v>
      </c>
      <c r="J20" s="99">
        <v>1798.17</v>
      </c>
      <c r="K20" s="86">
        <f>АВГУСТ!K20+СЕНТЯБРЬ!K20</f>
        <v>12804.45</v>
      </c>
      <c r="L20" s="86"/>
      <c r="M20" s="85">
        <f>АВГУСТ!L20+СЕНТЯБРЬ!L20</f>
        <v>1563.38</v>
      </c>
      <c r="N20" s="21"/>
      <c r="O20" s="21">
        <f>ИЮЛЬ!I19</f>
        <v>2394.7626</v>
      </c>
      <c r="P20" s="21">
        <f>АВГУСТ!M20+СЕНТЯБРЬ!M20</f>
        <v>0</v>
      </c>
      <c r="Q20" s="95">
        <f t="shared" si="1"/>
        <v>47103.622599999995</v>
      </c>
      <c r="R20" s="2">
        <f t="shared" si="0"/>
        <v>137077.66259999998</v>
      </c>
    </row>
    <row r="21" spans="3:18" x14ac:dyDescent="0.25">
      <c r="C21" s="11">
        <v>24</v>
      </c>
      <c r="D21" s="34">
        <v>4410.6000000000004</v>
      </c>
      <c r="E21" s="81">
        <v>0</v>
      </c>
      <c r="F21" s="16">
        <v>375442.73</v>
      </c>
      <c r="G21" s="26">
        <v>325454.13</v>
      </c>
      <c r="H21" s="22">
        <v>24143.62</v>
      </c>
      <c r="I21" s="22">
        <v>3762.24</v>
      </c>
      <c r="J21" s="99">
        <v>1932.98</v>
      </c>
      <c r="K21" s="86">
        <v>22279.95</v>
      </c>
      <c r="L21" s="86"/>
      <c r="M21" s="85">
        <f>АВГУСТ!L21+СЕНТЯБРЬ!L21</f>
        <v>1526.0700000000002</v>
      </c>
      <c r="N21" s="21"/>
      <c r="O21" s="21">
        <f>ИЮЛЬ!I20</f>
        <v>2337.6180000000004</v>
      </c>
      <c r="P21" s="21">
        <v>185869.96</v>
      </c>
      <c r="Q21" s="95">
        <f t="shared" si="1"/>
        <v>241852.43799999999</v>
      </c>
      <c r="R21" s="2">
        <f t="shared" si="0"/>
        <v>291841.03799999994</v>
      </c>
    </row>
    <row r="22" spans="3:18" x14ac:dyDescent="0.25">
      <c r="C22" s="11">
        <v>26</v>
      </c>
      <c r="D22" s="34">
        <v>2995.6</v>
      </c>
      <c r="E22" s="81">
        <v>0</v>
      </c>
      <c r="F22" s="16">
        <v>259902.23</v>
      </c>
      <c r="G22" s="26">
        <v>229066.47</v>
      </c>
      <c r="H22" s="22">
        <v>16397.91</v>
      </c>
      <c r="I22" s="22">
        <v>2569.7399999999998</v>
      </c>
      <c r="J22" s="99">
        <v>957.05</v>
      </c>
      <c r="K22" s="86">
        <f>АВГУСТ!K22+СЕНТЯБРЬ!K22</f>
        <v>16569.689999999999</v>
      </c>
      <c r="L22" s="86"/>
      <c r="M22" s="85">
        <f>АВГУСТ!L22+СЕНТЯБРЬ!L22</f>
        <v>1036.48</v>
      </c>
      <c r="N22" s="21"/>
      <c r="O22" s="21">
        <f>ИЮЛЬ!I21</f>
        <v>1587.6680000000001</v>
      </c>
      <c r="P22" s="21">
        <v>77904.649999999994</v>
      </c>
      <c r="Q22" s="95">
        <f t="shared" si="1"/>
        <v>117023.18799999999</v>
      </c>
      <c r="R22" s="2">
        <f t="shared" si="0"/>
        <v>147858.948</v>
      </c>
    </row>
    <row r="23" spans="3:18" ht="15.75" thickBot="1" x14ac:dyDescent="0.3">
      <c r="C23" s="12">
        <v>28</v>
      </c>
      <c r="D23" s="69">
        <v>4404.7</v>
      </c>
      <c r="E23" s="81">
        <v>0</v>
      </c>
      <c r="F23" s="16">
        <v>381901.6</v>
      </c>
      <c r="G23" s="26">
        <v>329830.15000000002</v>
      </c>
      <c r="H23" s="22">
        <v>24111.33</v>
      </c>
      <c r="I23" s="22">
        <v>3757.21</v>
      </c>
      <c r="J23" s="99">
        <v>2434.9</v>
      </c>
      <c r="K23" s="86">
        <f>АВГУСТ!K23+СЕНТЯБРЬ!K23</f>
        <v>18204.86</v>
      </c>
      <c r="L23" s="86"/>
      <c r="M23" s="85">
        <f>АВГУСТ!L23+СЕНТЯБРЬ!L23</f>
        <v>1524.03</v>
      </c>
      <c r="N23" s="21"/>
      <c r="O23" s="21">
        <f>ИЮЛЬ!I22</f>
        <v>2334.491</v>
      </c>
      <c r="P23" s="21">
        <v>20053.189999999999</v>
      </c>
      <c r="Q23" s="95">
        <f t="shared" si="1"/>
        <v>72420.010999999999</v>
      </c>
      <c r="R23" s="2">
        <f t="shared" si="0"/>
        <v>124491.46099999995</v>
      </c>
    </row>
    <row r="24" spans="3:18" ht="15.75" thickBot="1" x14ac:dyDescent="0.3">
      <c r="C24" s="39"/>
      <c r="D24" s="70">
        <v>47267.619999999995</v>
      </c>
      <c r="E24" s="83">
        <f>SUM(E9:E23)</f>
        <v>0</v>
      </c>
      <c r="F24" s="18">
        <f>SUM(F9:F23)</f>
        <v>4049310.6600000006</v>
      </c>
      <c r="G24" s="50">
        <f>SUM(G9:G23)</f>
        <v>3371285.9</v>
      </c>
      <c r="H24" s="40">
        <f>SUM(H9:H23)</f>
        <v>258742.92999999993</v>
      </c>
      <c r="I24" s="40">
        <f>SUM(I9:I23)</f>
        <v>39979.219999999994</v>
      </c>
      <c r="J24" s="40">
        <f t="shared" ref="J24:P24" si="2">SUM(J9:J23)</f>
        <v>157904.21</v>
      </c>
      <c r="K24" s="40">
        <f>SUM(K9:K23)</f>
        <v>124213.81</v>
      </c>
      <c r="L24" s="40">
        <f>SUM(L9:L23)</f>
        <v>3172.94</v>
      </c>
      <c r="M24" s="40">
        <f>SUM(M9:M23)</f>
        <v>38841.54</v>
      </c>
      <c r="N24" s="40">
        <f>SUM(N9:N23)</f>
        <v>0</v>
      </c>
      <c r="O24" s="40">
        <f>SUM(O9:O23)</f>
        <v>25051.838600000003</v>
      </c>
      <c r="P24" s="40">
        <f t="shared" si="2"/>
        <v>645446.02</v>
      </c>
      <c r="Q24" s="44">
        <f>SUM(Q9:Q23)</f>
        <v>1277349.7796</v>
      </c>
      <c r="R24" s="28">
        <f>SUM(R9:R23)</f>
        <v>1955374.5396</v>
      </c>
    </row>
    <row r="25" spans="3:18" ht="21.75" thickBot="1" x14ac:dyDescent="0.4">
      <c r="C25" s="120" t="s">
        <v>23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2"/>
    </row>
    <row r="26" spans="3:18" x14ac:dyDescent="0.25">
      <c r="C26" s="10">
        <v>1</v>
      </c>
      <c r="D26" s="71">
        <v>2741</v>
      </c>
      <c r="E26" s="81">
        <v>0</v>
      </c>
      <c r="F26" s="16">
        <v>232160.95</v>
      </c>
      <c r="G26" s="26">
        <v>178636.31</v>
      </c>
      <c r="H26" s="22">
        <v>15001.49</v>
      </c>
      <c r="I26" s="22">
        <v>2338.0700000000002</v>
      </c>
      <c r="J26" s="99">
        <v>14368.92</v>
      </c>
      <c r="K26" s="86">
        <f>АВГУСТ!K26+СЕНТЯБРЬ!K26</f>
        <v>1436.28</v>
      </c>
      <c r="L26" s="86"/>
      <c r="M26" s="85">
        <f>АВГУСТ!L26+СЕНТЯБРЬ!L26</f>
        <v>948.38999999999987</v>
      </c>
      <c r="N26" s="21"/>
      <c r="O26" s="21">
        <f>ИЮЛЬ!I25</f>
        <v>1452.73</v>
      </c>
      <c r="P26" s="21">
        <f>АВГУСТ!M26+СЕНТЯБРЬ!M26</f>
        <v>0</v>
      </c>
      <c r="Q26" s="95">
        <f>H26+I26+J26+K26+M26+O26+P26</f>
        <v>35545.880000000005</v>
      </c>
      <c r="R26" s="2">
        <f t="shared" ref="R26:R40" si="3">E26+F26+Q26-G26</f>
        <v>89070.520000000019</v>
      </c>
    </row>
    <row r="27" spans="3:18" x14ac:dyDescent="0.25">
      <c r="C27" s="11">
        <v>5</v>
      </c>
      <c r="D27" s="34">
        <v>2134.5</v>
      </c>
      <c r="E27" s="81">
        <v>0</v>
      </c>
      <c r="F27" s="16">
        <v>258518.63</v>
      </c>
      <c r="G27" s="26">
        <v>176705.39</v>
      </c>
      <c r="H27" s="22">
        <v>11682.12</v>
      </c>
      <c r="I27" s="22">
        <v>1820.73</v>
      </c>
      <c r="J27" s="99">
        <v>1101.7</v>
      </c>
      <c r="K27" s="86">
        <f>АВГУСТ!K27+СЕНТЯБРЬ!K27</f>
        <v>1118.48</v>
      </c>
      <c r="L27" s="86"/>
      <c r="M27" s="85">
        <f>АВГУСТ!L27+СЕНТЯБРЬ!L27</f>
        <v>738.54</v>
      </c>
      <c r="N27" s="21"/>
      <c r="O27" s="21">
        <f>ИЮЛЬ!I26</f>
        <v>1131.2850000000001</v>
      </c>
      <c r="P27" s="21">
        <f>АВГУСТ!M27+СЕНТЯБРЬ!M27</f>
        <v>0</v>
      </c>
      <c r="Q27" s="95">
        <f t="shared" ref="Q27:Q40" si="4">H27+I27+J27+K27+M27+O27+P27</f>
        <v>17592.855</v>
      </c>
      <c r="R27" s="2">
        <f t="shared" si="3"/>
        <v>99406.094999999972</v>
      </c>
    </row>
    <row r="28" spans="3:18" x14ac:dyDescent="0.25">
      <c r="C28" s="11">
        <v>8</v>
      </c>
      <c r="D28" s="34">
        <v>4390</v>
      </c>
      <c r="E28" s="81">
        <v>0</v>
      </c>
      <c r="F28" s="16">
        <v>378009.88</v>
      </c>
      <c r="G28" s="26">
        <v>313269.83</v>
      </c>
      <c r="H28" s="22">
        <v>24026.47</v>
      </c>
      <c r="I28" s="22">
        <v>3744.67</v>
      </c>
      <c r="J28" s="99">
        <v>18803.84</v>
      </c>
      <c r="K28" s="86">
        <f>АВГУСТ!K28+СЕНТЯБРЬ!K28</f>
        <v>17300.36</v>
      </c>
      <c r="L28" s="86">
        <v>2993.94</v>
      </c>
      <c r="M28" s="85">
        <f>АВГУСТ!L28+СЕНТЯБРЬ!L28</f>
        <v>1518.94</v>
      </c>
      <c r="N28" s="21"/>
      <c r="O28" s="21">
        <f>ИЮЛЬ!I27</f>
        <v>2326.7000000000003</v>
      </c>
      <c r="P28" s="21">
        <f>АВГУСТ!M28+СЕНТЯБРЬ!M28</f>
        <v>29935.55</v>
      </c>
      <c r="Q28" s="95">
        <f t="shared" si="4"/>
        <v>97656.53</v>
      </c>
      <c r="R28" s="2">
        <f t="shared" si="3"/>
        <v>162396.58000000002</v>
      </c>
    </row>
    <row r="29" spans="3:18" x14ac:dyDescent="0.25">
      <c r="C29" s="11">
        <v>9</v>
      </c>
      <c r="D29" s="34">
        <v>2718.1</v>
      </c>
      <c r="E29" s="81">
        <v>0</v>
      </c>
      <c r="F29" s="16">
        <v>235052.54</v>
      </c>
      <c r="G29" s="26">
        <v>180028.64</v>
      </c>
      <c r="H29" s="22">
        <v>14876.16</v>
      </c>
      <c r="I29" s="22">
        <v>2318.5300000000002</v>
      </c>
      <c r="J29" s="99">
        <v>923.07</v>
      </c>
      <c r="K29" s="86">
        <f>АВГУСТ!K29+СЕНТЯБРЬ!K29</f>
        <v>1424.28</v>
      </c>
      <c r="L29" s="86"/>
      <c r="M29" s="85">
        <f>АВГУСТ!L29+СЕНТЯБРЬ!L29</f>
        <v>940.46</v>
      </c>
      <c r="N29" s="21">
        <v>10238.530000000001</v>
      </c>
      <c r="O29" s="21">
        <f>ИЮЛЬ!I28</f>
        <v>1440.5930000000001</v>
      </c>
      <c r="P29" s="21">
        <f>АВГУСТ!M29+СЕНТЯБРЬ!M29</f>
        <v>0</v>
      </c>
      <c r="Q29" s="95">
        <f t="shared" si="4"/>
        <v>21923.092999999997</v>
      </c>
      <c r="R29" s="2">
        <f t="shared" si="3"/>
        <v>76946.992999999988</v>
      </c>
    </row>
    <row r="30" spans="3:18" x14ac:dyDescent="0.25">
      <c r="C30" s="11">
        <v>10</v>
      </c>
      <c r="D30" s="34">
        <v>4396.1000000000004</v>
      </c>
      <c r="E30" s="81">
        <v>0</v>
      </c>
      <c r="F30" s="16">
        <v>371801.63</v>
      </c>
      <c r="G30" s="26">
        <v>291101.65999999997</v>
      </c>
      <c r="H30" s="22">
        <v>24059.86</v>
      </c>
      <c r="I30" s="22">
        <v>3749.88</v>
      </c>
      <c r="J30" s="99">
        <v>32290.39</v>
      </c>
      <c r="K30" s="86">
        <f>АВГУСТ!K30+СЕНТЯБРЬ!K30</f>
        <v>2303.56</v>
      </c>
      <c r="L30" s="86">
        <v>2951.26</v>
      </c>
      <c r="M30" s="85">
        <f>АВГУСТ!L30+СЕНТЯБРЬ!L30</f>
        <v>1521.05</v>
      </c>
      <c r="N30" s="21"/>
      <c r="O30" s="21">
        <f>ИЮЛЬ!I29</f>
        <v>2329.9330000000004</v>
      </c>
      <c r="P30" s="21">
        <f>АВГУСТ!M30+СЕНТЯБРЬ!M30</f>
        <v>0</v>
      </c>
      <c r="Q30" s="95">
        <f t="shared" si="4"/>
        <v>66254.67300000001</v>
      </c>
      <c r="R30" s="2">
        <f t="shared" si="3"/>
        <v>146954.64300000004</v>
      </c>
    </row>
    <row r="31" spans="3:18" x14ac:dyDescent="0.25">
      <c r="C31" s="11">
        <v>11</v>
      </c>
      <c r="D31" s="34">
        <v>2570.4</v>
      </c>
      <c r="E31" s="81">
        <v>0</v>
      </c>
      <c r="F31" s="16">
        <v>226980.4</v>
      </c>
      <c r="G31" s="26">
        <v>169741.74</v>
      </c>
      <c r="H31" s="22">
        <v>14067.8</v>
      </c>
      <c r="I31" s="22">
        <v>2215.31</v>
      </c>
      <c r="J31" s="99">
        <v>515.25</v>
      </c>
      <c r="K31" s="86">
        <f>АВГУСТ!K31+СЕНТЯБРЬ!K31</f>
        <v>1346.89</v>
      </c>
      <c r="L31" s="86"/>
      <c r="M31" s="85">
        <f>АВГУСТ!L31+СЕНТЯБРЬ!L31</f>
        <v>32966.160000000003</v>
      </c>
      <c r="N31" s="21"/>
      <c r="O31" s="21">
        <f>ИЮЛЬ!I30</f>
        <v>1362.3120000000001</v>
      </c>
      <c r="P31" s="21">
        <f>АВГУСТ!M31+СЕНТЯБРЬ!M31</f>
        <v>0</v>
      </c>
      <c r="Q31" s="95">
        <f t="shared" si="4"/>
        <v>52473.722000000002</v>
      </c>
      <c r="R31" s="2">
        <f t="shared" si="3"/>
        <v>109712.38199999998</v>
      </c>
    </row>
    <row r="32" spans="3:18" x14ac:dyDescent="0.25">
      <c r="C32" s="11">
        <v>12</v>
      </c>
      <c r="D32" s="34">
        <v>4356.2</v>
      </c>
      <c r="E32" s="81">
        <v>0</v>
      </c>
      <c r="F32" s="16">
        <v>376586.74</v>
      </c>
      <c r="G32" s="26">
        <v>297472.48</v>
      </c>
      <c r="H32" s="22">
        <v>23841.48</v>
      </c>
      <c r="I32" s="22">
        <v>3715.84</v>
      </c>
      <c r="J32" s="99">
        <v>7036.88</v>
      </c>
      <c r="K32" s="86">
        <f>АВГУСТ!K32+СЕНТЯБРЬ!K32</f>
        <v>2282.65</v>
      </c>
      <c r="L32" s="86">
        <v>2920.44</v>
      </c>
      <c r="M32" s="85">
        <f>АВГУСТ!L32+СЕНТЯБРЬ!L32</f>
        <v>1507.25</v>
      </c>
      <c r="N32" s="21"/>
      <c r="O32" s="21">
        <f>ИЮЛЬ!I31</f>
        <v>2308.7860000000001</v>
      </c>
      <c r="P32" s="21">
        <v>44269.97</v>
      </c>
      <c r="Q32" s="95">
        <f t="shared" si="4"/>
        <v>84962.856</v>
      </c>
      <c r="R32" s="2">
        <f t="shared" si="3"/>
        <v>164077.11600000004</v>
      </c>
    </row>
    <row r="33" spans="3:18" x14ac:dyDescent="0.25">
      <c r="C33" s="11">
        <v>13</v>
      </c>
      <c r="D33" s="34">
        <v>2504.6999999999998</v>
      </c>
      <c r="E33" s="81">
        <v>0</v>
      </c>
      <c r="F33" s="16">
        <v>217108.24</v>
      </c>
      <c r="G33" s="26">
        <v>157140.26999999999</v>
      </c>
      <c r="H33" s="22">
        <v>13708.22</v>
      </c>
      <c r="I33" s="22">
        <v>2136.5100000000002</v>
      </c>
      <c r="J33" s="99">
        <v>1626.47</v>
      </c>
      <c r="K33" s="86">
        <f>АВГУСТ!K33+СЕНТЯБРЬ!K33</f>
        <v>1366</v>
      </c>
      <c r="L33" s="86"/>
      <c r="M33" s="85">
        <f>АВГУСТ!L33+СЕНТЯБРЬ!L33</f>
        <v>849.52</v>
      </c>
      <c r="N33" s="21"/>
      <c r="O33" s="21">
        <f>ИЮЛЬ!I32</f>
        <v>1352.538</v>
      </c>
      <c r="P33" s="21">
        <f>АВГУСТ!M33+СЕНТЯБРЬ!M33</f>
        <v>0</v>
      </c>
      <c r="Q33" s="95">
        <f t="shared" si="4"/>
        <v>21039.258000000002</v>
      </c>
      <c r="R33" s="2">
        <f t="shared" si="3"/>
        <v>81007.228000000003</v>
      </c>
    </row>
    <row r="34" spans="3:18" x14ac:dyDescent="0.25">
      <c r="C34" s="11">
        <v>14</v>
      </c>
      <c r="D34" s="34">
        <v>4415.8</v>
      </c>
      <c r="E34" s="81">
        <v>0</v>
      </c>
      <c r="F34" s="16">
        <v>375742.89</v>
      </c>
      <c r="G34" s="26">
        <v>320881.98</v>
      </c>
      <c r="H34" s="22">
        <v>24167.67</v>
      </c>
      <c r="I34" s="22">
        <v>3766.68</v>
      </c>
      <c r="J34" s="99">
        <v>37195.410000000003</v>
      </c>
      <c r="K34" s="86">
        <v>5913.88</v>
      </c>
      <c r="L34" s="86">
        <v>2971.56</v>
      </c>
      <c r="M34" s="85">
        <f>АВГУСТ!L34+СЕНТЯБРЬ!L34</f>
        <v>1527.8600000000001</v>
      </c>
      <c r="N34" s="21"/>
      <c r="O34" s="21">
        <f>ИЮЛЬ!I33</f>
        <v>2384.5320000000002</v>
      </c>
      <c r="P34" s="21">
        <v>25464.21</v>
      </c>
      <c r="Q34" s="95">
        <f t="shared" si="4"/>
        <v>100420.242</v>
      </c>
      <c r="R34" s="2">
        <f t="shared" si="3"/>
        <v>155281.152</v>
      </c>
    </row>
    <row r="35" spans="3:18" x14ac:dyDescent="0.25">
      <c r="C35" s="11">
        <v>16</v>
      </c>
      <c r="D35" s="34">
        <v>4408.2</v>
      </c>
      <c r="E35" s="81">
        <v>0</v>
      </c>
      <c r="F35" s="16">
        <v>381093.36</v>
      </c>
      <c r="G35" s="26">
        <v>310476.38</v>
      </c>
      <c r="H35" s="22">
        <v>24126.080000000002</v>
      </c>
      <c r="I35" s="22">
        <v>3760.19</v>
      </c>
      <c r="J35" s="99">
        <v>4714.67</v>
      </c>
      <c r="K35" s="86">
        <v>5909.9</v>
      </c>
      <c r="L35" s="86"/>
      <c r="M35" s="85">
        <f>АВГУСТ!L35+СЕНТЯБРЬ!L35</f>
        <v>1525.24</v>
      </c>
      <c r="N35" s="21"/>
      <c r="O35" s="21">
        <f>ИЮЛЬ!I34</f>
        <v>2380.4279999999999</v>
      </c>
      <c r="P35" s="21">
        <v>20533.7</v>
      </c>
      <c r="Q35" s="95">
        <f t="shared" si="4"/>
        <v>62950.207999999999</v>
      </c>
      <c r="R35" s="2">
        <f t="shared" si="3"/>
        <v>133567.18799999997</v>
      </c>
    </row>
    <row r="36" spans="3:18" x14ac:dyDescent="0.25">
      <c r="C36" s="11">
        <v>17</v>
      </c>
      <c r="D36" s="34">
        <v>4437.3999999999996</v>
      </c>
      <c r="E36" s="81">
        <v>0</v>
      </c>
      <c r="F36" s="16">
        <v>383633.98</v>
      </c>
      <c r="G36" s="26">
        <v>310867.12</v>
      </c>
      <c r="H36" s="22">
        <v>24285.89</v>
      </c>
      <c r="I36" s="22">
        <v>3761.31</v>
      </c>
      <c r="J36" s="99">
        <v>17737.02</v>
      </c>
      <c r="K36" s="86">
        <f>АВГУСТ!K36+СЕНТЯБРЬ!K36</f>
        <v>2325.1999999999998</v>
      </c>
      <c r="L36" s="86">
        <v>3006.83</v>
      </c>
      <c r="M36" s="85">
        <f>АВГУСТ!L36+СЕНТЯБРЬ!L36</f>
        <v>1535.3400000000001</v>
      </c>
      <c r="N36" s="21"/>
      <c r="O36" s="21">
        <f>ИЮЛЬ!I35</f>
        <v>2396.1959999999999</v>
      </c>
      <c r="P36" s="21">
        <v>5420.44</v>
      </c>
      <c r="Q36" s="95">
        <f t="shared" si="4"/>
        <v>57461.395999999993</v>
      </c>
      <c r="R36" s="2">
        <f t="shared" si="3"/>
        <v>130228.25599999999</v>
      </c>
    </row>
    <row r="37" spans="3:18" x14ac:dyDescent="0.25">
      <c r="C37" s="11">
        <v>19</v>
      </c>
      <c r="D37" s="34">
        <v>3381.7</v>
      </c>
      <c r="E37" s="81">
        <v>0</v>
      </c>
      <c r="F37" s="16">
        <v>285620.21000000002</v>
      </c>
      <c r="G37" s="26">
        <v>220729.51</v>
      </c>
      <c r="H37" s="22">
        <v>18750.86</v>
      </c>
      <c r="I37" s="22">
        <v>3002.19</v>
      </c>
      <c r="J37" s="99">
        <v>25388.59</v>
      </c>
      <c r="K37" s="86">
        <v>20772.009999999998</v>
      </c>
      <c r="L37" s="86"/>
      <c r="M37" s="85">
        <f>АВГУСТ!L37+СЕНТЯБРЬ!L37</f>
        <v>1170.07</v>
      </c>
      <c r="N37" s="21"/>
      <c r="O37" s="21">
        <f>ИЮЛЬ!I36</f>
        <v>1826.1179999999999</v>
      </c>
      <c r="P37" s="21">
        <f>АВГУСТ!M37+СЕНТЯБРЬ!M37</f>
        <v>0</v>
      </c>
      <c r="Q37" s="95">
        <f t="shared" si="4"/>
        <v>70909.838000000003</v>
      </c>
      <c r="R37" s="2">
        <f t="shared" si="3"/>
        <v>135800.538</v>
      </c>
    </row>
    <row r="38" spans="3:18" x14ac:dyDescent="0.25">
      <c r="C38" s="11">
        <v>21</v>
      </c>
      <c r="D38" s="34">
        <v>4528.2</v>
      </c>
      <c r="E38" s="81">
        <v>0</v>
      </c>
      <c r="F38" s="16">
        <v>398659.26</v>
      </c>
      <c r="G38" s="26">
        <v>333754.7</v>
      </c>
      <c r="H38" s="22">
        <v>24739.75</v>
      </c>
      <c r="I38" s="22">
        <v>3862.55</v>
      </c>
      <c r="J38" s="99">
        <v>3282.48</v>
      </c>
      <c r="K38" s="86">
        <f>АВГУСТ!K38+СЕНТЯБРЬ!K38</f>
        <v>2372.7800000000002</v>
      </c>
      <c r="L38" s="86"/>
      <c r="M38" s="85">
        <f>АВГУСТ!L38+СЕНТЯБРЬ!L38</f>
        <v>1733.03</v>
      </c>
      <c r="N38" s="21"/>
      <c r="O38" s="21">
        <f>ИЮЛЬ!I37</f>
        <v>2334.4</v>
      </c>
      <c r="P38" s="21">
        <f>АВГУСТ!M38+СЕНТЯБРЬ!M38</f>
        <v>0</v>
      </c>
      <c r="Q38" s="95">
        <f t="shared" si="4"/>
        <v>38324.99</v>
      </c>
      <c r="R38" s="2">
        <f t="shared" si="3"/>
        <v>103229.54999999999</v>
      </c>
    </row>
    <row r="39" spans="3:18" x14ac:dyDescent="0.25">
      <c r="C39" s="11">
        <v>23</v>
      </c>
      <c r="D39" s="34">
        <v>4705.1000000000004</v>
      </c>
      <c r="E39" s="81">
        <v>0</v>
      </c>
      <c r="F39" s="16">
        <v>375572.18</v>
      </c>
      <c r="G39" s="26">
        <v>328837.45</v>
      </c>
      <c r="H39" s="22">
        <v>25751.01</v>
      </c>
      <c r="I39" s="22">
        <v>4013.45</v>
      </c>
      <c r="J39" s="99">
        <v>31214.89</v>
      </c>
      <c r="K39" s="86">
        <f>АВГУСТ!K39+СЕНТЯБРЬ!K39</f>
        <v>2465.4699999999998</v>
      </c>
      <c r="L39" s="86"/>
      <c r="M39" s="85">
        <f>АВГУСТ!L39+СЕНТЯБРЬ!L39</f>
        <v>1627.96</v>
      </c>
      <c r="N39" s="21"/>
      <c r="O39" s="21">
        <f>ИЮЛЬ!I38</f>
        <v>2540.7540000000004</v>
      </c>
      <c r="P39" s="21">
        <f>АВГУСТ!M39+СЕНТЯБРЬ!M39</f>
        <v>33142.14</v>
      </c>
      <c r="Q39" s="95">
        <f t="shared" si="4"/>
        <v>100755.674</v>
      </c>
      <c r="R39" s="2">
        <f t="shared" si="3"/>
        <v>147490.40399999998</v>
      </c>
    </row>
    <row r="40" spans="3:18" ht="15.75" thickBot="1" x14ac:dyDescent="0.3">
      <c r="C40" s="12">
        <v>25</v>
      </c>
      <c r="D40" s="76">
        <v>4409</v>
      </c>
      <c r="E40" s="81">
        <v>0</v>
      </c>
      <c r="F40" s="16">
        <v>383073.36</v>
      </c>
      <c r="G40" s="26">
        <v>315550.75</v>
      </c>
      <c r="H40" s="22">
        <v>24130.46</v>
      </c>
      <c r="I40" s="22">
        <v>3760.89</v>
      </c>
      <c r="J40" s="99">
        <v>42693.46</v>
      </c>
      <c r="K40" s="86">
        <f>АВГУСТ!K40+СЕНТЯБРЬ!K40</f>
        <v>2310.3200000000002</v>
      </c>
      <c r="L40" s="86">
        <v>2592.27</v>
      </c>
      <c r="M40" s="85">
        <f>АВГУСТ!L40+СЕНТЯБРЬ!L40</f>
        <v>1525.51</v>
      </c>
      <c r="N40" s="21"/>
      <c r="O40" s="21">
        <f>ИЮЛЬ!I39</f>
        <v>2380.86</v>
      </c>
      <c r="P40" s="21">
        <f>АВГУСТ!M40+СЕНТЯБРЬ!M40</f>
        <v>39321.53</v>
      </c>
      <c r="Q40" s="95">
        <f t="shared" si="4"/>
        <v>116123.03</v>
      </c>
      <c r="R40" s="2">
        <f t="shared" si="3"/>
        <v>183645.64</v>
      </c>
    </row>
    <row r="41" spans="3:18" ht="15.75" thickBot="1" x14ac:dyDescent="0.3">
      <c r="C41" s="4"/>
      <c r="D41" s="72">
        <v>56096.399999999994</v>
      </c>
      <c r="E41" s="83">
        <f>SUM(E26:E40)</f>
        <v>0</v>
      </c>
      <c r="F41" s="18">
        <f>SUM(F26:F40)</f>
        <v>4879614.25</v>
      </c>
      <c r="G41" s="20">
        <f>SUM(G26:G40)</f>
        <v>3905194.2100000009</v>
      </c>
      <c r="H41" s="14">
        <f>SUM(H26:H40)</f>
        <v>307215.32000000007</v>
      </c>
      <c r="I41" s="14">
        <f>SUM(I26:I40)</f>
        <v>47966.8</v>
      </c>
      <c r="J41" s="14">
        <f t="shared" ref="J41:P41" si="5">SUM(J26:J40)</f>
        <v>238893.04</v>
      </c>
      <c r="K41" s="14">
        <f>SUM(K26:K40)</f>
        <v>70648.060000000012</v>
      </c>
      <c r="L41" s="13">
        <f>SUM(L26:L40)</f>
        <v>17436.3</v>
      </c>
      <c r="M41" s="6">
        <f>SUM(M26:M40)</f>
        <v>51635.32</v>
      </c>
      <c r="N41" s="13">
        <f>SUM(N26:N40)</f>
        <v>10238.530000000001</v>
      </c>
      <c r="O41" s="13">
        <f>SUM(O26:O40)</f>
        <v>29948.165000000001</v>
      </c>
      <c r="P41" s="13">
        <f t="shared" si="5"/>
        <v>198087.54</v>
      </c>
      <c r="Q41" s="5">
        <f>SUM(Q26:Q40)</f>
        <v>944394.245</v>
      </c>
      <c r="R41" s="5">
        <f>SUM(R26:R40)</f>
        <v>1918814.2850000001</v>
      </c>
    </row>
    <row r="42" spans="3:18" ht="15.75" thickBot="1" x14ac:dyDescent="0.3">
      <c r="C42" s="4"/>
      <c r="D42" s="72">
        <v>103364.01999999999</v>
      </c>
      <c r="E42" s="83">
        <f>E24+E41</f>
        <v>0</v>
      </c>
      <c r="F42" s="18">
        <f>F24+F41</f>
        <v>8928924.9100000001</v>
      </c>
      <c r="G42" s="20">
        <f>G24+G41</f>
        <v>7276480.1100000013</v>
      </c>
      <c r="H42" s="14">
        <f>H24+H41</f>
        <v>565958.25</v>
      </c>
      <c r="I42" s="14">
        <f>I24+I41</f>
        <v>87946.01999999999</v>
      </c>
      <c r="J42" s="15">
        <f t="shared" ref="J42:P42" si="6">J24+J41</f>
        <v>396797.25</v>
      </c>
      <c r="K42" s="13">
        <f>K24+K41</f>
        <v>194861.87</v>
      </c>
      <c r="L42" s="13">
        <f>L24+L41</f>
        <v>20609.239999999998</v>
      </c>
      <c r="M42" s="6">
        <f>M24+M41</f>
        <v>90476.86</v>
      </c>
      <c r="N42" s="13">
        <f>N24+N41</f>
        <v>10238.530000000001</v>
      </c>
      <c r="O42" s="13">
        <f>O24+O41</f>
        <v>55000.003600000004</v>
      </c>
      <c r="P42" s="13">
        <f t="shared" si="6"/>
        <v>843533.56</v>
      </c>
      <c r="Q42" s="5">
        <f>Q24+Q41</f>
        <v>2221744.0246000001</v>
      </c>
      <c r="R42" s="5">
        <f>R24+R41</f>
        <v>3874188.8245999999</v>
      </c>
    </row>
    <row r="44" spans="3:18" x14ac:dyDescent="0.25">
      <c r="F44" s="8"/>
      <c r="G44" s="8"/>
      <c r="Q44" s="8"/>
      <c r="R44" s="8"/>
    </row>
    <row r="45" spans="3:18" x14ac:dyDescent="0.25"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</row>
  </sheetData>
  <mergeCells count="16">
    <mergeCell ref="E45:R45"/>
    <mergeCell ref="C3:R3"/>
    <mergeCell ref="C5:C7"/>
    <mergeCell ref="D5:D7"/>
    <mergeCell ref="E5:E7"/>
    <mergeCell ref="F5:F7"/>
    <mergeCell ref="G5:G7"/>
    <mergeCell ref="H5:P5"/>
    <mergeCell ref="Q5:Q7"/>
    <mergeCell ref="R5:R7"/>
    <mergeCell ref="H6:H7"/>
    <mergeCell ref="I6:I7"/>
    <mergeCell ref="J6:J7"/>
    <mergeCell ref="K6:P6"/>
    <mergeCell ref="C8:R8"/>
    <mergeCell ref="C25:R2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ИЮЛЬ</vt:lpstr>
      <vt:lpstr>АВГУСТ</vt:lpstr>
      <vt:lpstr>СЕНТЯБРЬ</vt:lpstr>
      <vt:lpstr>3 КВАРТАЛ</vt:lpstr>
      <vt:lpstr>ОКТЯБРЬ </vt:lpstr>
      <vt:lpstr>НОЯБРЬ</vt:lpstr>
      <vt:lpstr>ДЕКАБРЬ</vt:lpstr>
      <vt:lpstr>4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2016-02-24T10:29:19Z</dcterms:modified>
</cp:coreProperties>
</file>